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esmer\Documents\uni\ouds\publicity\webmaster\"/>
    </mc:Choice>
  </mc:AlternateContent>
  <xr:revisionPtr revIDLastSave="0" documentId="8_{FBDEB1C7-DCB1-4819-A064-327AEEEB43B3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Intro" sheetId="3" r:id="rId1"/>
    <sheet name="Projected" sheetId="1" r:id="rId2"/>
    <sheet name="Account Cash Flow" sheetId="5" r:id="rId3"/>
    <sheet name="Breakeven Tracker" sheetId="6" r:id="rId4"/>
    <sheet name="Actual" sheetId="2" r:id="rId5"/>
  </sheets>
  <definedNames>
    <definedName name="ActExp">Actual!$C$35</definedName>
    <definedName name="ActInc">Actual!$G$35</definedName>
    <definedName name="AvgPrice">Projected!$L$9</definedName>
    <definedName name="Breakeven">Projected!$L$43</definedName>
    <definedName name="Capacity">Projected!$H$6</definedName>
    <definedName name="Comps">Projected!$H$8</definedName>
    <definedName name="Funding">Projected!$R$41</definedName>
    <definedName name="MaxOccup">Projected!$H$9</definedName>
    <definedName name="NetAvgprice">Projected!$L$16</definedName>
    <definedName name="NonReturn">Projected!$P$28</definedName>
    <definedName name="Performances">Projected!$H$7</definedName>
    <definedName name="_xlnm.Print_Area" localSheetId="4">Actual!$B$3:$O$39</definedName>
    <definedName name="_xlnm.Print_Area" localSheetId="0">Intro!$B$1:$E$19</definedName>
    <definedName name="_xlnm.Print_Area" localSheetId="1">Projected!$B$3:$S$45</definedName>
    <definedName name="Profit">Actual!$G$37</definedName>
    <definedName name="ProjExp">Projected!$C$41</definedName>
    <definedName name="ProjInc">Projected!$L$41</definedName>
    <definedName name="TotReturn">Actual!$O$35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9" i="1" l="1"/>
  <c r="C13" i="1"/>
  <c r="C26" i="1"/>
  <c r="C35" i="1"/>
  <c r="R10" i="1"/>
  <c r="R41" i="1" s="1"/>
  <c r="R11" i="1"/>
  <c r="S11" i="1"/>
  <c r="N7" i="2" s="1"/>
  <c r="R12" i="1"/>
  <c r="S12" i="1"/>
  <c r="R13" i="1"/>
  <c r="S13" i="1"/>
  <c r="N9" i="2" s="1"/>
  <c r="R14" i="1"/>
  <c r="S14" i="1"/>
  <c r="N10" i="2" s="1"/>
  <c r="R15" i="1"/>
  <c r="S15" i="1"/>
  <c r="N11" i="2" s="1"/>
  <c r="R16" i="1"/>
  <c r="S16" i="1"/>
  <c r="N12" i="2" s="1"/>
  <c r="R17" i="1"/>
  <c r="S17" i="1"/>
  <c r="B6" i="5"/>
  <c r="B10" i="2"/>
  <c r="B9" i="2"/>
  <c r="B28" i="2"/>
  <c r="B29" i="2"/>
  <c r="B30" i="2"/>
  <c r="B31" i="2"/>
  <c r="B32" i="2"/>
  <c r="B27" i="2"/>
  <c r="B15" i="2"/>
  <c r="B16" i="2"/>
  <c r="B17" i="2"/>
  <c r="B18" i="2"/>
  <c r="B19" i="2"/>
  <c r="B20" i="2"/>
  <c r="B21" i="2"/>
  <c r="B22" i="2"/>
  <c r="B23" i="2"/>
  <c r="B14" i="2"/>
  <c r="K8" i="1"/>
  <c r="M20" i="6"/>
  <c r="N20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21" i="6"/>
  <c r="E13" i="6"/>
  <c r="E12" i="6"/>
  <c r="AD21" i="6"/>
  <c r="AD22" i="6"/>
  <c r="AD23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U20" i="6"/>
  <c r="P18" i="1"/>
  <c r="H9" i="1"/>
  <c r="M39" i="6"/>
  <c r="N39" i="6"/>
  <c r="G10" i="2"/>
  <c r="G11" i="2"/>
  <c r="G12" i="2"/>
  <c r="G13" i="2"/>
  <c r="G9" i="2"/>
  <c r="L6" i="2"/>
  <c r="L7" i="2"/>
  <c r="L8" i="2"/>
  <c r="L9" i="2"/>
  <c r="L10" i="2"/>
  <c r="L11" i="2"/>
  <c r="L12" i="2"/>
  <c r="L13" i="2"/>
  <c r="L5" i="2"/>
  <c r="K6" i="2"/>
  <c r="K7" i="2"/>
  <c r="K8" i="2"/>
  <c r="K9" i="2"/>
  <c r="K10" i="2"/>
  <c r="K11" i="2"/>
  <c r="K12" i="2"/>
  <c r="K13" i="2"/>
  <c r="K5" i="2"/>
  <c r="AD24" i="6"/>
  <c r="E6" i="5"/>
  <c r="E5" i="5"/>
  <c r="E4" i="5"/>
  <c r="E3" i="5"/>
  <c r="AD20" i="6"/>
  <c r="X12" i="6"/>
  <c r="X10" i="6"/>
  <c r="X8" i="6"/>
  <c r="X6" i="6"/>
  <c r="F23" i="2"/>
  <c r="E7" i="6"/>
  <c r="E20" i="6"/>
  <c r="E23" i="6"/>
  <c r="E27" i="6"/>
  <c r="E31" i="6"/>
  <c r="E35" i="6"/>
  <c r="E39" i="6"/>
  <c r="E24" i="6"/>
  <c r="E28" i="6"/>
  <c r="E32" i="6"/>
  <c r="E36" i="6"/>
  <c r="E21" i="6"/>
  <c r="E25" i="6"/>
  <c r="E29" i="6"/>
  <c r="E33" i="6"/>
  <c r="E37" i="6"/>
  <c r="E22" i="6"/>
  <c r="E26" i="6"/>
  <c r="E30" i="6"/>
  <c r="E34" i="6"/>
  <c r="E38" i="6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M21" i="6"/>
  <c r="N21" i="6"/>
  <c r="M22" i="6"/>
  <c r="N22" i="6"/>
  <c r="M23" i="6"/>
  <c r="N23" i="6"/>
  <c r="M24" i="6"/>
  <c r="N24" i="6"/>
  <c r="M25" i="6"/>
  <c r="N25" i="6"/>
  <c r="M26" i="6"/>
  <c r="N26" i="6"/>
  <c r="M27" i="6"/>
  <c r="N27" i="6"/>
  <c r="M28" i="6"/>
  <c r="N28" i="6"/>
  <c r="M29" i="6"/>
  <c r="N29" i="6"/>
  <c r="M30" i="6"/>
  <c r="N30" i="6"/>
  <c r="M31" i="6"/>
  <c r="N31" i="6"/>
  <c r="M32" i="6"/>
  <c r="N32" i="6"/>
  <c r="M33" i="6"/>
  <c r="N33" i="6"/>
  <c r="M34" i="6"/>
  <c r="N34" i="6"/>
  <c r="M35" i="6"/>
  <c r="N35" i="6"/>
  <c r="M36" i="6"/>
  <c r="N36" i="6"/>
  <c r="M37" i="6"/>
  <c r="N37" i="6"/>
  <c r="M38" i="6"/>
  <c r="N38" i="6"/>
  <c r="F20" i="6"/>
  <c r="F31" i="6"/>
  <c r="F22" i="6"/>
  <c r="F30" i="6"/>
  <c r="F39" i="6"/>
  <c r="F38" i="6"/>
  <c r="F26" i="6"/>
  <c r="F35" i="6"/>
  <c r="F27" i="6"/>
  <c r="F23" i="6"/>
  <c r="F33" i="6"/>
  <c r="F25" i="6"/>
  <c r="F28" i="6"/>
  <c r="F24" i="6"/>
  <c r="F34" i="6"/>
  <c r="Q34" i="6"/>
  <c r="Q39" i="6"/>
  <c r="Q20" i="6"/>
  <c r="R20" i="6"/>
  <c r="Q24" i="6"/>
  <c r="Q31" i="6"/>
  <c r="Q26" i="6"/>
  <c r="Q27" i="6"/>
  <c r="Q28" i="6"/>
  <c r="Q25" i="6"/>
  <c r="Q23" i="6"/>
  <c r="Q35" i="6"/>
  <c r="F36" i="6"/>
  <c r="Q36" i="6"/>
  <c r="F21" i="6"/>
  <c r="F37" i="6"/>
  <c r="F29" i="6"/>
  <c r="Q29" i="6"/>
  <c r="F32" i="6"/>
  <c r="Q32" i="6"/>
  <c r="Q37" i="6"/>
  <c r="Q33" i="6"/>
  <c r="Q30" i="6"/>
  <c r="Q21" i="6"/>
  <c r="R21" i="6"/>
  <c r="Q38" i="6"/>
  <c r="Q22" i="6"/>
  <c r="C33" i="2"/>
  <c r="C6" i="2"/>
  <c r="F29" i="2"/>
  <c r="F27" i="2"/>
  <c r="F25" i="2"/>
  <c r="P28" i="1"/>
  <c r="R45" i="1" s="1"/>
  <c r="R22" i="6"/>
  <c r="E9" i="6"/>
  <c r="T20" i="6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T33" i="6" s="1"/>
  <c r="T34" i="6" s="1"/>
  <c r="T35" i="6" s="1"/>
  <c r="T36" i="6" s="1"/>
  <c r="T37" i="6" s="1"/>
  <c r="T38" i="6" s="1"/>
  <c r="T39" i="6" s="1"/>
  <c r="C8" i="1"/>
  <c r="N13" i="2"/>
  <c r="C11" i="2"/>
  <c r="C24" i="2"/>
  <c r="J7" i="2"/>
  <c r="J8" i="2"/>
  <c r="J9" i="2"/>
  <c r="J10" i="2"/>
  <c r="J11" i="2"/>
  <c r="J12" i="2"/>
  <c r="J13" i="2"/>
  <c r="F13" i="2"/>
  <c r="F10" i="2"/>
  <c r="F11" i="2"/>
  <c r="F12" i="2"/>
  <c r="F9" i="2"/>
  <c r="J5" i="2"/>
  <c r="J6" i="2"/>
  <c r="L9" i="1"/>
  <c r="L16" i="1" s="1"/>
  <c r="L17" i="1" s="1"/>
  <c r="R23" i="6"/>
  <c r="R18" i="1"/>
  <c r="M8" i="2"/>
  <c r="N8" i="2"/>
  <c r="M10" i="2"/>
  <c r="M12" i="2"/>
  <c r="O12" i="2"/>
  <c r="M9" i="2"/>
  <c r="M11" i="2"/>
  <c r="O11" i="2"/>
  <c r="M7" i="2"/>
  <c r="M13" i="2"/>
  <c r="O13" i="2"/>
  <c r="M5" i="2"/>
  <c r="M6" i="2"/>
  <c r="R24" i="6"/>
  <c r="O8" i="2"/>
  <c r="O9" i="2"/>
  <c r="O7" i="2"/>
  <c r="O10" i="2"/>
  <c r="R25" i="6"/>
  <c r="R26" i="6"/>
  <c r="S20" i="6"/>
  <c r="S21" i="6"/>
  <c r="S22" i="6"/>
  <c r="S23" i="6"/>
  <c r="S24" i="6"/>
  <c r="S25" i="6"/>
  <c r="R27" i="6"/>
  <c r="S26" i="6"/>
  <c r="R28" i="6"/>
  <c r="S27" i="6"/>
  <c r="R29" i="6"/>
  <c r="S28" i="6"/>
  <c r="R30" i="6"/>
  <c r="S29" i="6"/>
  <c r="R31" i="6"/>
  <c r="S30" i="6"/>
  <c r="R32" i="6"/>
  <c r="S31" i="6"/>
  <c r="R33" i="6"/>
  <c r="S32" i="6"/>
  <c r="R34" i="6"/>
  <c r="S33" i="6"/>
  <c r="R35" i="6"/>
  <c r="S34" i="6"/>
  <c r="R36" i="6"/>
  <c r="S35" i="6"/>
  <c r="R37" i="6"/>
  <c r="S36" i="6"/>
  <c r="R38" i="6"/>
  <c r="S37" i="6"/>
  <c r="S38" i="6"/>
  <c r="R39" i="6"/>
  <c r="S39" i="6"/>
  <c r="C35" i="2" l="1"/>
  <c r="G18" i="2"/>
  <c r="G35" i="2" s="1"/>
  <c r="L11" i="1"/>
  <c r="L41" i="1" s="1"/>
  <c r="C37" i="1"/>
  <c r="C39" i="1" s="1"/>
  <c r="C41" i="1" s="1"/>
  <c r="G37" i="2" l="1"/>
  <c r="G38" i="2" s="1"/>
  <c r="Q27" i="1"/>
  <c r="R43" i="1"/>
  <c r="Q23" i="1"/>
  <c r="S10" i="1"/>
  <c r="N6" i="2" s="1"/>
  <c r="O6" i="2" s="1"/>
  <c r="L43" i="1"/>
  <c r="E8" i="6"/>
  <c r="L44" i="1"/>
  <c r="L45" i="1" s="1"/>
  <c r="Q24" i="1"/>
  <c r="S45" i="1"/>
  <c r="Q25" i="1"/>
  <c r="C37" i="2"/>
  <c r="Q26" i="1"/>
  <c r="S9" i="1"/>
  <c r="Q28" i="1" l="1"/>
  <c r="AB21" i="6"/>
  <c r="AB20" i="6"/>
  <c r="X20" i="6" s="1"/>
  <c r="S41" i="1"/>
  <c r="S43" i="1" s="1"/>
  <c r="N5" i="2"/>
  <c r="O5" i="2" s="1"/>
  <c r="O35" i="2" s="1"/>
  <c r="O37" i="2" s="1"/>
  <c r="O38" i="2" s="1"/>
  <c r="S18" i="1"/>
  <c r="X21" i="6" l="1"/>
  <c r="AC21" i="6"/>
  <c r="AC20" i="6"/>
  <c r="Y21" i="6"/>
  <c r="Y20" i="6"/>
  <c r="AB22" i="6"/>
  <c r="X22" i="6" l="1"/>
  <c r="Y22" i="6" s="1"/>
  <c r="AB23" i="6"/>
  <c r="AC22" i="6"/>
  <c r="X23" i="6" l="1"/>
  <c r="Y23" i="6" s="1"/>
  <c r="AB24" i="6"/>
  <c r="AC23" i="6"/>
  <c r="X24" i="6" l="1"/>
  <c r="Y24" i="6" s="1"/>
  <c r="AB25" i="6"/>
  <c r="AC24" i="6"/>
  <c r="X25" i="6" l="1"/>
  <c r="Y25" i="6" s="1"/>
  <c r="AB26" i="6"/>
  <c r="AC25" i="6"/>
  <c r="X26" i="6" l="1"/>
  <c r="Y26" i="6" s="1"/>
  <c r="AB27" i="6"/>
  <c r="AC26" i="6"/>
  <c r="X27" i="6" l="1"/>
  <c r="Y27" i="6" s="1"/>
  <c r="AB28" i="6"/>
  <c r="AC27" i="6"/>
  <c r="X28" i="6" l="1"/>
  <c r="Y28" i="6" s="1"/>
  <c r="AB29" i="6"/>
  <c r="AC28" i="6"/>
  <c r="X29" i="6" l="1"/>
  <c r="Y29" i="6" s="1"/>
  <c r="AB30" i="6"/>
  <c r="AC29" i="6"/>
  <c r="X30" i="6" l="1"/>
  <c r="Y30" i="6" s="1"/>
  <c r="AB31" i="6"/>
  <c r="AC30" i="6"/>
  <c r="X31" i="6" l="1"/>
  <c r="Y31" i="6" s="1"/>
  <c r="AB32" i="6"/>
  <c r="AC31" i="6"/>
  <c r="X32" i="6" l="1"/>
  <c r="Y32" i="6" s="1"/>
  <c r="AB33" i="6"/>
  <c r="AC32" i="6"/>
  <c r="X33" i="6" l="1"/>
  <c r="Y33" i="6" s="1"/>
  <c r="AB34" i="6"/>
  <c r="AC33" i="6"/>
  <c r="X34" i="6" l="1"/>
  <c r="Y34" i="6" s="1"/>
  <c r="AB35" i="6"/>
  <c r="AC34" i="6"/>
  <c r="X35" i="6" l="1"/>
  <c r="Y35" i="6" s="1"/>
  <c r="AB36" i="6"/>
  <c r="AC35" i="6"/>
  <c r="X36" i="6" l="1"/>
  <c r="Y36" i="6" s="1"/>
  <c r="AB37" i="6"/>
  <c r="AC36" i="6"/>
  <c r="X37" i="6" l="1"/>
  <c r="Y37" i="6" s="1"/>
  <c r="AB38" i="6"/>
  <c r="AC37" i="6"/>
  <c r="X38" i="6" l="1"/>
  <c r="Y38" i="6" s="1"/>
  <c r="AB39" i="6"/>
  <c r="AC38" i="6"/>
  <c r="X39" i="6" l="1"/>
  <c r="Y39" i="6" s="1"/>
  <c r="AC39" i="6"/>
</calcChain>
</file>

<file path=xl/sharedStrings.xml><?xml version="1.0" encoding="utf-8"?>
<sst xmlns="http://schemas.openxmlformats.org/spreadsheetml/2006/main" count="194" uniqueCount="157">
  <si>
    <t>PROJECTED EXPENDITURE</t>
  </si>
  <si>
    <t>PROJECTED INCOME</t>
  </si>
  <si>
    <t>PROJECTED REVENUE</t>
  </si>
  <si>
    <t>Rights</t>
  </si>
  <si>
    <t>Venue</t>
  </si>
  <si>
    <t>Venue Hire</t>
  </si>
  <si>
    <t>Number of Performances</t>
  </si>
  <si>
    <t>Production Costs</t>
  </si>
  <si>
    <t>Construction</t>
  </si>
  <si>
    <t>Lighting</t>
  </si>
  <si>
    <t>Sound</t>
  </si>
  <si>
    <t>Costume</t>
  </si>
  <si>
    <t>Hand Props</t>
  </si>
  <si>
    <t>Marketing</t>
  </si>
  <si>
    <t>Print</t>
  </si>
  <si>
    <t>Venue Brochure Entry</t>
  </si>
  <si>
    <t>Programmes</t>
  </si>
  <si>
    <t>Events</t>
  </si>
  <si>
    <t>Seats</t>
  </si>
  <si>
    <t>Sales</t>
  </si>
  <si>
    <t>Venue Capacity</t>
  </si>
  <si>
    <t>Maximum Occupancy</t>
  </si>
  <si>
    <t>Ticket Prices</t>
  </si>
  <si>
    <t>Category</t>
  </si>
  <si>
    <t>Average Ticket Price</t>
  </si>
  <si>
    <t>Gross Ticket Revenue</t>
  </si>
  <si>
    <t>Subtotal</t>
  </si>
  <si>
    <t>Contingency %</t>
  </si>
  <si>
    <t>BREAKEVEN %</t>
  </si>
  <si>
    <t>Total Sales Required</t>
  </si>
  <si>
    <t>Sales Per Night Required</t>
  </si>
  <si>
    <t>Funding Body</t>
  </si>
  <si>
    <t>Upfront</t>
  </si>
  <si>
    <t>Total</t>
  </si>
  <si>
    <t>% Fund</t>
  </si>
  <si>
    <t>TOTAL FUNDING</t>
  </si>
  <si>
    <t xml:space="preserve">Overage/Deficit </t>
  </si>
  <si>
    <t>FUNDING</t>
  </si>
  <si>
    <t>ACTUAL EXPENDITURE</t>
  </si>
  <si>
    <t>Total Cost</t>
  </si>
  <si>
    <t>ACTUAL INCOME</t>
  </si>
  <si>
    <t>Return</t>
  </si>
  <si>
    <t>PROFIT/LOSS</t>
  </si>
  <si>
    <t>Other Income</t>
  </si>
  <si>
    <t>% Profit</t>
  </si>
  <si>
    <t>TOTAL RETURN</t>
  </si>
  <si>
    <t>Remaining In Budget:</t>
  </si>
  <si>
    <t>ACTUAL REVENUE</t>
  </si>
  <si>
    <t>Instructions for Use:</t>
  </si>
  <si>
    <t>Box Office Commission</t>
  </si>
  <si>
    <t>Guarantee Against Loss</t>
  </si>
  <si>
    <t>Funder 3</t>
  </si>
  <si>
    <t>Funder 4</t>
  </si>
  <si>
    <t>Funder 5</t>
  </si>
  <si>
    <t>Funder 6</t>
  </si>
  <si>
    <t>Funder 7</t>
  </si>
  <si>
    <t>Funder 8</t>
  </si>
  <si>
    <t>Funder 9</t>
  </si>
  <si>
    <t>Trailer</t>
  </si>
  <si>
    <t>treasurer@ouds.org</t>
  </si>
  <si>
    <t>should be filled (if not relevant to your production, fill with '0').</t>
  </si>
  <si>
    <t>Cells in RED</t>
  </si>
  <si>
    <t>Cells in WHITE</t>
  </si>
  <si>
    <t>can be changed to adapt your budget to your show's needs.</t>
  </si>
  <si>
    <t>Grant 4</t>
  </si>
  <si>
    <t>Grant 5</t>
  </si>
  <si>
    <t>Grants</t>
  </si>
  <si>
    <t>Loans</t>
  </si>
  <si>
    <t>Grant</t>
  </si>
  <si>
    <t>Total Performances</t>
  </si>
  <si>
    <t>Budget Template</t>
  </si>
  <si>
    <t xml:space="preserve">Total </t>
  </si>
  <si>
    <t>To start filling in the budget, select a tab below.</t>
  </si>
  <si>
    <t>Contingency £</t>
  </si>
  <si>
    <t xml:space="preserve">Any issues with this spreadsheet should be reported to </t>
  </si>
  <si>
    <t>STEP 1</t>
  </si>
  <si>
    <t>STEP 2</t>
  </si>
  <si>
    <t>STEP 3</t>
  </si>
  <si>
    <t xml:space="preserve">Functionality by Amy Thompson. Design by Seb Dows-Miller. </t>
  </si>
  <si>
    <t>When submitting your budget as part of a funding bid, you should do so in .xlsx format.</t>
  </si>
  <si>
    <t>Date </t>
  </si>
  <si>
    <t xml:space="preserve">Cash Sales </t>
  </si>
  <si>
    <t xml:space="preserve">Card Sales Gross </t>
  </si>
  <si>
    <t>Card Sales Net</t>
  </si>
  <si>
    <t>% of Breakeven</t>
  </si>
  <si>
    <t>% of Seat Capacity</t>
  </si>
  <si>
    <t xml:space="preserve">Sales Today </t>
  </si>
  <si>
    <t xml:space="preserve">Key Figures </t>
  </si>
  <si>
    <t>Box Office %</t>
  </si>
  <si>
    <t>Projected Expenditure</t>
  </si>
  <si>
    <t>Additional Box Office Fees</t>
  </si>
  <si>
    <t xml:space="preserve">On the Door Fees </t>
  </si>
  <si>
    <t>OTD Net</t>
  </si>
  <si>
    <t>Advance Net</t>
  </si>
  <si>
    <t>Box Office Fee</t>
  </si>
  <si>
    <t xml:space="preserve">Company Profit </t>
  </si>
  <si>
    <t xml:space="preserve">Date </t>
  </si>
  <si>
    <t>Explanation</t>
  </si>
  <si>
    <t>Funds In</t>
  </si>
  <si>
    <t>Funds Out</t>
  </si>
  <si>
    <t>Balance</t>
  </si>
  <si>
    <t>Opening Balance</t>
  </si>
  <si>
    <t>Updated by AT and SDM</t>
  </si>
  <si>
    <t>Total Seats Sold</t>
  </si>
  <si>
    <t>Total Gross</t>
  </si>
  <si>
    <t xml:space="preserve">Cumulative Profit </t>
  </si>
  <si>
    <t xml:space="preserve">Show Profit </t>
  </si>
  <si>
    <t>PROFIT</t>
  </si>
  <si>
    <t>TICKET SALES</t>
  </si>
  <si>
    <t>Credit/Debit Card Fee %</t>
  </si>
  <si>
    <t>Cumulative Net</t>
  </si>
  <si>
    <t>Today Net</t>
  </si>
  <si>
    <t>Cost per Performance</t>
  </si>
  <si>
    <t>containing data should be left alone to protect the budget's formulas.</t>
  </si>
  <si>
    <t>% Support</t>
  </si>
  <si>
    <t>Bar revenue</t>
  </si>
  <si>
    <t>Sale of props/set</t>
  </si>
  <si>
    <t>Sale of other assets</t>
  </si>
  <si>
    <t>Miscellaneous income</t>
  </si>
  <si>
    <t>Total Complementary Tickets</t>
  </si>
  <si>
    <t>Concession</t>
  </si>
  <si>
    <t>Full Price</t>
  </si>
  <si>
    <t>Audience Split</t>
  </si>
  <si>
    <t xml:space="preserve">Profit Returned </t>
  </si>
  <si>
    <t>Remaining Company Profit</t>
  </si>
  <si>
    <t>RETURNS TO FUNDERS</t>
  </si>
  <si>
    <t xml:space="preserve">Today's Profit </t>
  </si>
  <si>
    <t>% VAT on Box Office</t>
  </si>
  <si>
    <t>% Credit/Debit Card Fee</t>
  </si>
  <si>
    <t>VAT on Box Office Commission</t>
  </si>
  <si>
    <t>Credit Card Commission (Box Office Only)</t>
  </si>
  <si>
    <t>OTD Seats</t>
  </si>
  <si>
    <t>On the Door (Today)</t>
  </si>
  <si>
    <t>Box Office In Advance (Cumulative)</t>
  </si>
  <si>
    <t xml:space="preserve">Set Dressing </t>
  </si>
  <si>
    <t xml:space="preserve">Scripts </t>
  </si>
  <si>
    <t>Online</t>
  </si>
  <si>
    <t>Insurance</t>
  </si>
  <si>
    <t>Cells in PURPLE</t>
  </si>
  <si>
    <t>13/12/2020</t>
  </si>
  <si>
    <t>Net Ticket Price</t>
  </si>
  <si>
    <t>Net Ticket Revenue</t>
  </si>
  <si>
    <t>Total financial support (Upfront)</t>
  </si>
  <si>
    <t>Updated by AP</t>
  </si>
  <si>
    <t>Fringe Registration</t>
  </si>
  <si>
    <t>Transport (trains to Edinburgh)</t>
  </si>
  <si>
    <t>Accomodation</t>
  </si>
  <si>
    <t>Funder 1</t>
  </si>
  <si>
    <t>Funder 2</t>
  </si>
  <si>
    <t>Shhow dates and week</t>
  </si>
  <si>
    <t>Grant 1</t>
  </si>
  <si>
    <t>Grant 2</t>
  </si>
  <si>
    <t>Grant 3</t>
  </si>
  <si>
    <t>Production company</t>
  </si>
  <si>
    <t>Show Name</t>
  </si>
  <si>
    <t>Version 3.2</t>
  </si>
  <si>
    <t>Updated by Harry Brook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</si>
</sst>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(&quot;£&quot;* #,##0.00_);_(&quot;£&quot;* \(#,##0.00\);_(&quot;£&quot;* &quot;-&quot;??_);_(@_)"/>
    <numFmt numFmtId="165" formatCode="0.0%"/>
    <numFmt numFmtId="166" formatCode="_-[$£-809]* #,##0.00_-;\-[$£-809]* #,##0.00_-;_-[$£-809]* &quot;-&quot;??_-;_-@_-"/>
  </numFmts>
  <fonts count="2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Avenir Light"/>
      <family val="2"/>
    </font>
    <font>
      <sz val="24"/>
      <color theme="1"/>
      <name val="Avenir Light"/>
      <family val="2"/>
    </font>
    <font>
      <b/>
      <sz val="12"/>
      <color theme="1"/>
      <name val="Avenir Light"/>
      <family val="2"/>
    </font>
    <font>
      <sz val="12"/>
      <color theme="1"/>
      <name val="Avenir Light"/>
      <family val="2"/>
    </font>
    <font>
      <b/>
      <sz val="14"/>
      <color theme="1"/>
      <name val="Avenir Light"/>
      <family val="2"/>
    </font>
    <font>
      <sz val="14"/>
      <color theme="1"/>
      <name val="Avenir Light"/>
      <family val="2"/>
    </font>
    <font>
      <b/>
      <sz val="28"/>
      <color theme="1"/>
      <name val="Avenir Light"/>
      <family val="2"/>
    </font>
    <font>
      <sz val="20"/>
      <color theme="1"/>
      <name val="Avenir Light"/>
      <family val="2"/>
    </font>
    <font>
      <b/>
      <sz val="22"/>
      <color theme="1"/>
      <name val="Avenir Light"/>
      <family val="2"/>
    </font>
    <font>
      <b/>
      <sz val="16"/>
      <color theme="1"/>
      <name val="Avenir Light"/>
      <family val="2"/>
    </font>
    <font>
      <b/>
      <sz val="18"/>
      <color theme="1"/>
      <name val="Avenir Light"/>
      <family val="2"/>
    </font>
    <font>
      <sz val="16"/>
      <color theme="1"/>
      <name val="Avenir Light"/>
      <family val="2"/>
    </font>
    <font>
      <sz val="11"/>
      <color theme="1"/>
      <name val="Avenir Light"/>
      <family val="2"/>
    </font>
    <font>
      <b/>
      <sz val="11"/>
      <color theme="1"/>
      <name val="Avenir Light"/>
      <family val="2"/>
    </font>
    <font>
      <b/>
      <sz val="48"/>
      <color theme="1"/>
      <name val="Avenir Next Ultra Light"/>
      <family val="2"/>
    </font>
    <font>
      <b/>
      <sz val="14"/>
      <color theme="1"/>
      <name val="Avenir Medium"/>
      <family val="2"/>
    </font>
    <font>
      <sz val="20"/>
      <color theme="1"/>
      <name val="Avenir Light Oblique"/>
    </font>
    <font>
      <i/>
      <sz val="14"/>
      <color theme="1"/>
      <name val="Avenir Light"/>
      <family val="2"/>
    </font>
    <font>
      <i/>
      <sz val="20"/>
      <color theme="1"/>
      <name val="Avenir Light"/>
      <family val="2"/>
    </font>
    <font>
      <i/>
      <sz val="12"/>
      <color theme="1"/>
      <name val="Avenir Light"/>
      <family val="2"/>
    </font>
    <font>
      <sz val="22"/>
      <color theme="1"/>
      <name val="Avenir Light"/>
      <family val="2"/>
    </font>
    <font>
      <b/>
      <sz val="12"/>
      <color theme="1"/>
      <name val="Avenir Light"/>
      <family val="2"/>
    </font>
    <font>
      <b/>
      <sz val="14"/>
      <color theme="1"/>
      <name val="Avenir Light"/>
      <family val="2"/>
    </font>
    <font>
      <b/>
      <sz val="20"/>
      <color theme="1"/>
      <name val="Avenir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99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6">
    <xf numFmtId="0" fontId="0" fillId="0" borderId="0" xfId="0"/>
    <xf numFmtId="0" fontId="5" fillId="0" borderId="8" xfId="0" applyFont="1" applyBorder="1"/>
    <xf numFmtId="0" fontId="5" fillId="0" borderId="7" xfId="0" applyFont="1" applyBorder="1"/>
    <xf numFmtId="0" fontId="5" fillId="0" borderId="0" xfId="0" applyFont="1" applyAlignment="1">
      <alignment horizontal="center" vertical="center"/>
    </xf>
    <xf numFmtId="0" fontId="7" fillId="0" borderId="8" xfId="0" applyFont="1" applyBorder="1"/>
    <xf numFmtId="0" fontId="7" fillId="0" borderId="7" xfId="0" applyFont="1" applyBorder="1"/>
    <xf numFmtId="0" fontId="7" fillId="0" borderId="0" xfId="0" applyFont="1"/>
    <xf numFmtId="0" fontId="7" fillId="4" borderId="0" xfId="0" applyFont="1" applyFill="1" applyAlignment="1">
      <alignment horizontal="right"/>
    </xf>
    <xf numFmtId="0" fontId="9" fillId="0" borderId="0" xfId="0" applyFont="1"/>
    <xf numFmtId="0" fontId="7" fillId="4" borderId="2" xfId="0" applyFont="1" applyFill="1" applyBorder="1" applyAlignment="1">
      <alignment horizontal="right"/>
    </xf>
    <xf numFmtId="0" fontId="7" fillId="4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3" xfId="0" applyNumberFormat="1" applyFont="1" applyBorder="1"/>
    <xf numFmtId="0" fontId="7" fillId="0" borderId="0" xfId="0" applyFont="1" applyAlignment="1">
      <alignment horizontal="right"/>
    </xf>
    <xf numFmtId="9" fontId="7" fillId="4" borderId="0" xfId="0" applyNumberFormat="1" applyFont="1" applyFill="1" applyAlignment="1">
      <alignment horizontal="center" vertical="center"/>
    </xf>
    <xf numFmtId="44" fontId="7" fillId="4" borderId="0" xfId="0" applyNumberFormat="1" applyFont="1" applyFill="1" applyAlignment="1">
      <alignment horizontal="center" vertical="center"/>
    </xf>
    <xf numFmtId="0" fontId="7" fillId="0" borderId="4" xfId="0" applyFont="1" applyBorder="1"/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9" fontId="7" fillId="2" borderId="2" xfId="0" applyNumberFormat="1" applyFont="1" applyFill="1" applyBorder="1" applyAlignment="1">
      <alignment horizontal="center" vertical="center"/>
    </xf>
    <xf numFmtId="44" fontId="7" fillId="4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0" fontId="7" fillId="0" borderId="0" xfId="2" applyNumberFormat="1" applyFont="1" applyAlignment="1">
      <alignment horizontal="right"/>
    </xf>
    <xf numFmtId="0" fontId="7" fillId="0" borderId="1" xfId="0" applyFont="1" applyBorder="1"/>
    <xf numFmtId="0" fontId="7" fillId="4" borderId="5" xfId="0" applyFont="1" applyFill="1" applyBorder="1" applyAlignment="1">
      <alignment horizontal="right" vertical="center"/>
    </xf>
    <xf numFmtId="164" fontId="7" fillId="4" borderId="5" xfId="3" applyFont="1" applyFill="1" applyBorder="1" applyAlignment="1">
      <alignment horizontal="left" vertical="center"/>
    </xf>
    <xf numFmtId="0" fontId="7" fillId="4" borderId="0" xfId="0" applyFont="1" applyFill="1" applyAlignment="1">
      <alignment horizontal="right" vertical="center"/>
    </xf>
    <xf numFmtId="164" fontId="7" fillId="4" borderId="0" xfId="3" applyFont="1" applyFill="1" applyBorder="1" applyAlignment="1">
      <alignment horizontal="left" vertical="center"/>
    </xf>
    <xf numFmtId="0" fontId="7" fillId="0" borderId="3" xfId="0" applyFont="1" applyBorder="1" applyAlignment="1">
      <alignment horizontal="right"/>
    </xf>
    <xf numFmtId="44" fontId="13" fillId="0" borderId="4" xfId="0" applyNumberFormat="1" applyFont="1" applyBorder="1"/>
    <xf numFmtId="0" fontId="13" fillId="0" borderId="4" xfId="0" applyFont="1" applyBorder="1"/>
    <xf numFmtId="165" fontId="8" fillId="0" borderId="0" xfId="0" applyNumberFormat="1" applyFont="1"/>
    <xf numFmtId="165" fontId="6" fillId="0" borderId="8" xfId="0" applyNumberFormat="1" applyFont="1" applyBorder="1"/>
    <xf numFmtId="0" fontId="9" fillId="0" borderId="0" xfId="0" applyFont="1" applyAlignment="1">
      <alignment horizontal="left" vertical="top" wrapText="1"/>
    </xf>
    <xf numFmtId="0" fontId="15" fillId="3" borderId="10" xfId="0" applyFont="1" applyFill="1" applyBorder="1" applyAlignment="1">
      <alignment vertical="top" wrapText="1"/>
    </xf>
    <xf numFmtId="0" fontId="15" fillId="4" borderId="9" xfId="0" applyFont="1" applyFill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15" fillId="0" borderId="9" xfId="0" applyFont="1" applyBorder="1" applyAlignment="1">
      <alignment vertical="top" wrapText="1"/>
    </xf>
    <xf numFmtId="0" fontId="16" fillId="0" borderId="0" xfId="0" applyFont="1"/>
    <xf numFmtId="0" fontId="4" fillId="0" borderId="1" xfId="0" applyFont="1" applyBorder="1" applyAlignment="1">
      <alignment vertical="center"/>
    </xf>
    <xf numFmtId="0" fontId="7" fillId="4" borderId="4" xfId="0" applyFont="1" applyFill="1" applyBorder="1" applyAlignment="1">
      <alignment horizontal="right"/>
    </xf>
    <xf numFmtId="44" fontId="7" fillId="4" borderId="4" xfId="0" applyNumberFormat="1" applyFont="1" applyFill="1" applyBorder="1"/>
    <xf numFmtId="44" fontId="7" fillId="0" borderId="0" xfId="0" applyNumberFormat="1" applyFont="1"/>
    <xf numFmtId="44" fontId="6" fillId="0" borderId="5" xfId="0" applyNumberFormat="1" applyFont="1" applyBorder="1"/>
    <xf numFmtId="0" fontId="16" fillId="0" borderId="5" xfId="0" applyFont="1" applyBorder="1"/>
    <xf numFmtId="44" fontId="6" fillId="0" borderId="0" xfId="0" applyNumberFormat="1" applyFont="1"/>
    <xf numFmtId="0" fontId="7" fillId="0" borderId="5" xfId="0" applyFont="1" applyBorder="1"/>
    <xf numFmtId="164" fontId="7" fillId="0" borderId="0" xfId="3" applyFont="1" applyFill="1"/>
    <xf numFmtId="0" fontId="7" fillId="0" borderId="1" xfId="0" applyFont="1" applyBorder="1" applyAlignment="1">
      <alignment horizontal="right"/>
    </xf>
    <xf numFmtId="44" fontId="7" fillId="0" borderId="1" xfId="0" applyNumberFormat="1" applyFont="1" applyBorder="1" applyAlignment="1">
      <alignment horizontal="right"/>
    </xf>
    <xf numFmtId="44" fontId="7" fillId="0" borderId="1" xfId="0" applyNumberFormat="1" applyFont="1" applyBorder="1"/>
    <xf numFmtId="44" fontId="6" fillId="0" borderId="1" xfId="0" applyNumberFormat="1" applyFont="1" applyBorder="1"/>
    <xf numFmtId="0" fontId="7" fillId="4" borderId="0" xfId="0" applyFont="1" applyFill="1"/>
    <xf numFmtId="164" fontId="7" fillId="4" borderId="0" xfId="3" applyFont="1" applyFill="1"/>
    <xf numFmtId="164" fontId="16" fillId="4" borderId="0" xfId="3" applyFont="1" applyFill="1"/>
    <xf numFmtId="44" fontId="17" fillId="0" borderId="3" xfId="0" applyNumberFormat="1" applyFont="1" applyBorder="1"/>
    <xf numFmtId="0" fontId="7" fillId="0" borderId="1" xfId="0" applyFont="1" applyBorder="1" applyAlignment="1">
      <alignment vertical="center"/>
    </xf>
    <xf numFmtId="0" fontId="13" fillId="0" borderId="4" xfId="0" applyFont="1" applyBorder="1" applyAlignment="1">
      <alignment horizontal="right" vertical="center"/>
    </xf>
    <xf numFmtId="44" fontId="8" fillId="0" borderId="0" xfId="0" applyNumberFormat="1" applyFont="1"/>
    <xf numFmtId="0" fontId="7" fillId="0" borderId="0" xfId="0" applyFont="1" applyAlignment="1">
      <alignment vertical="center" wrapText="1"/>
    </xf>
    <xf numFmtId="0" fontId="13" fillId="0" borderId="0" xfId="0" applyFont="1"/>
    <xf numFmtId="0" fontId="13" fillId="0" borderId="8" xfId="0" applyFont="1" applyBorder="1"/>
    <xf numFmtId="44" fontId="13" fillId="0" borderId="8" xfId="0" applyNumberFormat="1" applyFont="1" applyBorder="1"/>
    <xf numFmtId="0" fontId="13" fillId="0" borderId="7" xfId="0" applyFont="1" applyBorder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5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6" fillId="0" borderId="1" xfId="0" applyFont="1" applyBorder="1"/>
    <xf numFmtId="9" fontId="7" fillId="0" borderId="8" xfId="2" applyFont="1" applyFill="1" applyBorder="1" applyAlignment="1">
      <alignment horizontal="center"/>
    </xf>
    <xf numFmtId="9" fontId="7" fillId="0" borderId="7" xfId="2" applyFont="1" applyFill="1" applyBorder="1" applyAlignment="1">
      <alignment horizontal="center"/>
    </xf>
    <xf numFmtId="164" fontId="7" fillId="0" borderId="8" xfId="3" applyFont="1" applyFill="1" applyBorder="1"/>
    <xf numFmtId="164" fontId="7" fillId="0" borderId="7" xfId="3" applyFont="1" applyFill="1" applyBorder="1"/>
    <xf numFmtId="1" fontId="7" fillId="0" borderId="8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9" fontId="9" fillId="0" borderId="0" xfId="2" applyFont="1" applyFill="1" applyBorder="1" applyAlignment="1">
      <alignment horizontal="right"/>
    </xf>
    <xf numFmtId="164" fontId="9" fillId="0" borderId="0" xfId="3" applyFont="1" applyFill="1" applyBorder="1" applyAlignment="1">
      <alignment horizontal="right"/>
    </xf>
    <xf numFmtId="1" fontId="9" fillId="0" borderId="0" xfId="0" applyNumberFormat="1" applyFont="1" applyAlignment="1">
      <alignment horizontal="right"/>
    </xf>
    <xf numFmtId="10" fontId="7" fillId="0" borderId="0" xfId="2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" fontId="7" fillId="0" borderId="7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164" fontId="16" fillId="0" borderId="0" xfId="3" applyFont="1"/>
    <xf numFmtId="14" fontId="16" fillId="0" borderId="0" xfId="0" applyNumberFormat="1" applyFont="1"/>
    <xf numFmtId="1" fontId="7" fillId="4" borderId="2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horizontal="center"/>
    </xf>
    <xf numFmtId="44" fontId="13" fillId="0" borderId="4" xfId="0" applyNumberFormat="1" applyFont="1" applyBorder="1" applyAlignment="1">
      <alignment horizontal="right"/>
    </xf>
    <xf numFmtId="10" fontId="9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15" fillId="0" borderId="4" xfId="0" applyFont="1" applyBorder="1" applyAlignment="1">
      <alignment horizontal="center" wrapText="1"/>
    </xf>
    <xf numFmtId="14" fontId="16" fillId="0" borderId="1" xfId="0" applyNumberFormat="1" applyFont="1" applyBorder="1"/>
    <xf numFmtId="164" fontId="16" fillId="0" borderId="1" xfId="3" applyFont="1" applyBorder="1"/>
    <xf numFmtId="1" fontId="7" fillId="0" borderId="15" xfId="0" applyNumberFormat="1" applyFont="1" applyBorder="1" applyAlignment="1">
      <alignment horizontal="right"/>
    </xf>
    <xf numFmtId="164" fontId="7" fillId="0" borderId="15" xfId="3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7" fillId="0" borderId="16" xfId="3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0" fontId="7" fillId="0" borderId="15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0" fontId="7" fillId="0" borderId="17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0" fontId="7" fillId="0" borderId="12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64" fontId="16" fillId="0" borderId="17" xfId="3" applyFont="1" applyBorder="1"/>
    <xf numFmtId="164" fontId="16" fillId="0" borderId="0" xfId="3" applyFont="1" applyBorder="1"/>
    <xf numFmtId="0" fontId="16" fillId="4" borderId="17" xfId="0" applyFont="1" applyFill="1" applyBorder="1"/>
    <xf numFmtId="0" fontId="16" fillId="4" borderId="12" xfId="0" applyFont="1" applyFill="1" applyBorder="1"/>
    <xf numFmtId="164" fontId="16" fillId="0" borderId="12" xfId="3" applyFont="1" applyBorder="1"/>
    <xf numFmtId="164" fontId="7" fillId="0" borderId="17" xfId="3" applyFont="1" applyBorder="1" applyAlignment="1">
      <alignment horizontal="right"/>
    </xf>
    <xf numFmtId="164" fontId="7" fillId="0" borderId="12" xfId="3" applyFont="1" applyBorder="1" applyAlignment="1">
      <alignment horizontal="right"/>
    </xf>
    <xf numFmtId="164" fontId="7" fillId="0" borderId="14" xfId="3" applyFont="1" applyBorder="1" applyAlignment="1">
      <alignment horizontal="right"/>
    </xf>
    <xf numFmtId="164" fontId="7" fillId="0" borderId="8" xfId="3" applyFont="1" applyBorder="1" applyAlignment="1">
      <alignment horizontal="right"/>
    </xf>
    <xf numFmtId="164" fontId="7" fillId="0" borderId="11" xfId="3" applyFont="1" applyBorder="1" applyAlignment="1">
      <alignment horizontal="right"/>
    </xf>
    <xf numFmtId="9" fontId="7" fillId="0" borderId="0" xfId="2" applyFont="1" applyAlignment="1">
      <alignment horizontal="right" vertical="center" indent="1"/>
    </xf>
    <xf numFmtId="9" fontId="7" fillId="0" borderId="1" xfId="2" applyFont="1" applyBorder="1" applyAlignment="1">
      <alignment horizontal="right" vertical="center" indent="1"/>
    </xf>
    <xf numFmtId="44" fontId="7" fillId="0" borderId="5" xfId="0" applyNumberFormat="1" applyFont="1" applyBorder="1" applyAlignment="1">
      <alignment horizontal="right"/>
    </xf>
    <xf numFmtId="44" fontId="7" fillId="0" borderId="0" xfId="0" applyNumberFormat="1" applyFont="1" applyAlignment="1">
      <alignment horizontal="right"/>
    </xf>
    <xf numFmtId="164" fontId="7" fillId="4" borderId="0" xfId="3" applyFont="1" applyFill="1" applyBorder="1"/>
    <xf numFmtId="0" fontId="7" fillId="4" borderId="18" xfId="0" applyFont="1" applyFill="1" applyBorder="1"/>
    <xf numFmtId="164" fontId="7" fillId="4" borderId="18" xfId="3" applyFont="1" applyFill="1" applyBorder="1"/>
    <xf numFmtId="9" fontId="6" fillId="0" borderId="0" xfId="2" applyFont="1" applyBorder="1" applyAlignment="1">
      <alignment horizontal="right" vertical="center"/>
    </xf>
    <xf numFmtId="1" fontId="9" fillId="0" borderId="0" xfId="0" applyNumberFormat="1" applyFont="1"/>
    <xf numFmtId="9" fontId="7" fillId="0" borderId="0" xfId="2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9" fontId="7" fillId="0" borderId="3" xfId="2" applyFont="1" applyBorder="1"/>
    <xf numFmtId="44" fontId="8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4" fontId="6" fillId="0" borderId="3" xfId="0" applyNumberFormat="1" applyFont="1" applyBorder="1" applyAlignment="1">
      <alignment horizontal="right"/>
    </xf>
    <xf numFmtId="44" fontId="7" fillId="4" borderId="0" xfId="0" applyNumberFormat="1" applyFont="1" applyFill="1" applyAlignment="1">
      <alignment horizontal="right"/>
    </xf>
    <xf numFmtId="44" fontId="7" fillId="4" borderId="2" xfId="0" applyNumberFormat="1" applyFont="1" applyFill="1" applyBorder="1" applyAlignment="1">
      <alignment horizontal="right"/>
    </xf>
    <xf numFmtId="44" fontId="9" fillId="0" borderId="0" xfId="0" applyNumberFormat="1" applyFont="1" applyAlignment="1">
      <alignment horizontal="right" vertical="center"/>
    </xf>
    <xf numFmtId="9" fontId="9" fillId="4" borderId="0" xfId="0" applyNumberFormat="1" applyFont="1" applyFill="1" applyAlignment="1">
      <alignment horizontal="right" vertical="center"/>
    </xf>
    <xf numFmtId="44" fontId="7" fillId="0" borderId="1" xfId="0" applyNumberFormat="1" applyFont="1" applyBorder="1" applyAlignment="1">
      <alignment horizontal="right" vertical="center"/>
    </xf>
    <xf numFmtId="9" fontId="8" fillId="0" borderId="0" xfId="2" applyFont="1" applyAlignment="1">
      <alignment horizontal="right"/>
    </xf>
    <xf numFmtId="44" fontId="6" fillId="0" borderId="1" xfId="0" applyNumberFormat="1" applyFont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44" fontId="7" fillId="4" borderId="6" xfId="0" applyNumberFormat="1" applyFont="1" applyFill="1" applyBorder="1" applyAlignment="1">
      <alignment horizontal="right"/>
    </xf>
    <xf numFmtId="10" fontId="7" fillId="0" borderId="2" xfId="2" applyNumberFormat="1" applyFont="1" applyBorder="1" applyAlignment="1">
      <alignment horizontal="right"/>
    </xf>
    <xf numFmtId="166" fontId="7" fillId="4" borderId="0" xfId="3" applyNumberFormat="1" applyFont="1" applyFill="1" applyAlignment="1">
      <alignment horizontal="right"/>
    </xf>
    <xf numFmtId="44" fontId="6" fillId="0" borderId="0" xfId="0" applyNumberFormat="1" applyFont="1" applyAlignment="1">
      <alignment horizontal="right"/>
    </xf>
    <xf numFmtId="44" fontId="6" fillId="0" borderId="2" xfId="0" applyNumberFormat="1" applyFont="1" applyBorder="1" applyAlignment="1">
      <alignment horizontal="right"/>
    </xf>
    <xf numFmtId="164" fontId="7" fillId="0" borderId="3" xfId="3" applyFont="1" applyBorder="1" applyAlignment="1">
      <alignment horizontal="right"/>
    </xf>
    <xf numFmtId="9" fontId="7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/>
    </xf>
    <xf numFmtId="44" fontId="8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" fontId="7" fillId="0" borderId="0" xfId="0" applyNumberFormat="1" applyFont="1"/>
    <xf numFmtId="9" fontId="6" fillId="4" borderId="0" xfId="0" applyNumberFormat="1" applyFont="1" applyFill="1"/>
    <xf numFmtId="165" fontId="9" fillId="0" borderId="0" xfId="2" applyNumberFormat="1" applyFont="1" applyFill="1" applyBorder="1" applyAlignment="1">
      <alignment horizontal="right"/>
    </xf>
    <xf numFmtId="16" fontId="7" fillId="0" borderId="14" xfId="0" applyNumberFormat="1" applyFont="1" applyBorder="1" applyAlignment="1">
      <alignment horizontal="right"/>
    </xf>
    <xf numFmtId="16" fontId="7" fillId="0" borderId="8" xfId="0" applyNumberFormat="1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16" fontId="7" fillId="0" borderId="11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1" fontId="7" fillId="0" borderId="14" xfId="3" applyNumberFormat="1" applyFont="1" applyBorder="1" applyAlignment="1">
      <alignment horizontal="right"/>
    </xf>
    <xf numFmtId="1" fontId="7" fillId="0" borderId="8" xfId="3" applyNumberFormat="1" applyFont="1" applyBorder="1" applyAlignment="1">
      <alignment horizontal="right"/>
    </xf>
    <xf numFmtId="1" fontId="7" fillId="0" borderId="11" xfId="3" applyNumberFormat="1" applyFont="1" applyBorder="1" applyAlignment="1">
      <alignment horizontal="right"/>
    </xf>
    <xf numFmtId="164" fontId="7" fillId="0" borderId="0" xfId="0" applyNumberFormat="1" applyFont="1"/>
    <xf numFmtId="1" fontId="7" fillId="0" borderId="0" xfId="0" applyNumberFormat="1" applyFont="1" applyAlignment="1">
      <alignment horizontal="center" vertical="center"/>
    </xf>
    <xf numFmtId="14" fontId="16" fillId="0" borderId="5" xfId="0" applyNumberFormat="1" applyFont="1" applyBorder="1"/>
    <xf numFmtId="49" fontId="7" fillId="0" borderId="0" xfId="3" applyNumberFormat="1" applyFont="1" applyBorder="1" applyAlignment="1">
      <alignment horizontal="right"/>
    </xf>
    <xf numFmtId="0" fontId="13" fillId="0" borderId="4" xfId="0" applyFont="1" applyBorder="1" applyAlignment="1">
      <alignment horizontal="right" vertical="center" wrapText="1"/>
    </xf>
    <xf numFmtId="44" fontId="13" fillId="0" borderId="4" xfId="0" applyNumberFormat="1" applyFont="1" applyBorder="1" applyAlignment="1">
      <alignment vertical="center"/>
    </xf>
    <xf numFmtId="44" fontId="13" fillId="0" borderId="4" xfId="0" applyNumberFormat="1" applyFont="1" applyBorder="1" applyAlignment="1">
      <alignment horizontal="right" vertical="center"/>
    </xf>
    <xf numFmtId="165" fontId="13" fillId="0" borderId="4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right"/>
    </xf>
    <xf numFmtId="166" fontId="25" fillId="0" borderId="1" xfId="0" applyNumberFormat="1" applyFont="1" applyBorder="1"/>
    <xf numFmtId="0" fontId="7" fillId="0" borderId="0" xfId="0" applyFont="1" applyAlignment="1">
      <alignment wrapText="1"/>
    </xf>
    <xf numFmtId="44" fontId="6" fillId="0" borderId="6" xfId="0" applyNumberFormat="1" applyFont="1" applyBorder="1"/>
    <xf numFmtId="0" fontId="26" fillId="0" borderId="0" xfId="0" applyFont="1" applyAlignment="1">
      <alignment horizontal="right"/>
    </xf>
    <xf numFmtId="166" fontId="26" fillId="0" borderId="0" xfId="0" applyNumberFormat="1" applyFont="1"/>
    <xf numFmtId="10" fontId="9" fillId="0" borderId="0" xfId="2" applyNumberFormat="1" applyFont="1"/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0" fontId="6" fillId="0" borderId="1" xfId="0" applyNumberFormat="1" applyFont="1" applyBorder="1" applyAlignment="1">
      <alignment horizontal="center" wrapText="1"/>
    </xf>
    <xf numFmtId="10" fontId="6" fillId="0" borderId="4" xfId="0" applyNumberFormat="1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/>
    <xf numFmtId="0" fontId="11" fillId="0" borderId="7" xfId="0" applyFont="1" applyBorder="1"/>
    <xf numFmtId="0" fontId="11" fillId="0" borderId="8" xfId="0" applyFont="1" applyBorder="1" applyAlignment="1">
      <alignment vertic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9" fillId="0" borderId="5" xfId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left" vertical="center"/>
      <protection locked="0"/>
    </xf>
    <xf numFmtId="0" fontId="19" fillId="0" borderId="1" xfId="1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right"/>
    </xf>
    <xf numFmtId="0" fontId="22" fillId="4" borderId="0" xfId="0" applyFont="1" applyFill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0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165" fontId="6" fillId="4" borderId="0" xfId="0" applyNumberFormat="1" applyFont="1" applyFill="1" applyAlignment="1">
      <alignment horizontal="center"/>
    </xf>
    <xf numFmtId="165" fontId="6" fillId="4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8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13" fillId="0" borderId="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5" fillId="0" borderId="5" xfId="3" applyFont="1" applyBorder="1" applyAlignment="1">
      <alignment horizontal="center"/>
    </xf>
    <xf numFmtId="164" fontId="15" fillId="0" borderId="1" xfId="3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5" fillId="0" borderId="5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7" fillId="0" borderId="13" xfId="3" applyFont="1" applyBorder="1" applyAlignment="1">
      <alignment horizontal="center"/>
    </xf>
    <xf numFmtId="164" fontId="7" fillId="0" borderId="1" xfId="3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7" fillId="0" borderId="7" xfId="3" applyFont="1" applyBorder="1" applyAlignment="1">
      <alignment horizontal="center"/>
    </xf>
    <xf numFmtId="164" fontId="7" fillId="0" borderId="0" xfId="3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7" fillId="0" borderId="16" xfId="3" applyFont="1" applyBorder="1" applyAlignment="1">
      <alignment horizontal="center"/>
    </xf>
    <xf numFmtId="164" fontId="7" fillId="0" borderId="5" xfId="3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right"/>
    </xf>
    <xf numFmtId="0" fontId="13" fillId="0" borderId="4" xfId="0" applyFont="1" applyBorder="1" applyAlignment="1">
      <alignment horizontal="center"/>
    </xf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18">
    <dxf>
      <font>
        <color theme="1"/>
      </font>
      <fill>
        <patternFill>
          <bgColor rgb="FFFF9999"/>
        </patternFill>
      </fill>
    </dxf>
    <dxf>
      <fill>
        <patternFill patternType="solid">
          <fgColor auto="1"/>
          <bgColor rgb="FFFF9999"/>
        </patternFill>
      </fill>
    </dxf>
    <dxf>
      <fill>
        <patternFill>
          <bgColor rgb="FFFF9999"/>
        </patternFill>
      </fill>
    </dxf>
    <dxf>
      <fill>
        <patternFill patternType="solid">
          <fgColor auto="1"/>
          <bgColor rgb="FFFF999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FF9999"/>
        </patternFill>
      </fill>
    </dxf>
    <dxf>
      <font>
        <color auto="1"/>
      </font>
      <fill>
        <patternFill>
          <fgColor auto="1"/>
          <bgColor rgb="FF9999FF"/>
        </patternFill>
      </fill>
    </dxf>
    <dxf>
      <font>
        <color theme="1"/>
      </font>
      <fill>
        <patternFill>
          <bgColor rgb="FFFF9999"/>
        </patternFill>
      </fill>
    </dxf>
    <dxf>
      <font>
        <color auto="1"/>
      </font>
      <fill>
        <patternFill>
          <fgColor auto="1"/>
          <bgColor rgb="FF9999FF"/>
        </patternFill>
      </fill>
    </dxf>
    <dxf>
      <font>
        <color theme="1"/>
      </font>
      <fill>
        <patternFill>
          <bgColor rgb="FFFF9999"/>
        </patternFill>
      </fill>
    </dxf>
    <dxf>
      <font>
        <color auto="1"/>
      </font>
      <fill>
        <patternFill>
          <fgColor auto="1"/>
          <bgColor rgb="FF9999FF"/>
        </patternFill>
      </fill>
    </dxf>
    <dxf>
      <font>
        <color theme="1"/>
      </font>
      <fill>
        <patternFill>
          <bgColor rgb="FFFF9999"/>
        </patternFill>
      </fill>
    </dxf>
    <dxf>
      <font>
        <color auto="1"/>
      </font>
      <fill>
        <patternFill>
          <fgColor auto="1"/>
          <bgColor rgb="FF9999FF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1"/>
      </font>
      <fill>
        <patternFill>
          <bgColor rgb="FFFF9999"/>
        </patternFill>
      </fill>
    </dxf>
    <dxf>
      <fill>
        <patternFill patternType="solid">
          <fgColor auto="1"/>
          <bgColor rgb="FFFF99CC"/>
        </patternFill>
      </fill>
    </dxf>
    <dxf>
      <fill>
        <patternFill patternType="solid">
          <fgColor auto="1"/>
          <bgColor rgb="FFFF9999"/>
        </patternFill>
      </fill>
    </dxf>
    <dxf>
      <fill>
        <patternFill patternType="solid">
          <fgColor auto="1"/>
          <bgColor rgb="FFFF9999"/>
        </patternFill>
      </fill>
    </dxf>
  </dxfs>
  <tableStyles count="0" defaultTableStyle="TableStyleMedium2" defaultPivotStyle="PivotStyleLight16"/>
  <colors>
    <mruColors>
      <color rgb="FFFF9999"/>
      <color rgb="FF9999FF"/>
      <color rgb="FF99CCFF"/>
      <color rgb="FFFFCCFF"/>
      <color rgb="FF66CCFF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Avenir Light" panose="020B0402020203020204" pitchFamily="34" charset="77"/>
                <a:ea typeface="+mn-ea"/>
                <a:cs typeface="+mn-cs"/>
              </a:defRPr>
            </a:pPr>
            <a:r>
              <a:rPr lang="en-US" sz="1600" b="1" i="0">
                <a:solidFill>
                  <a:schemeClr val="tx1"/>
                </a:solidFill>
                <a:latin typeface="Avenir Light" panose="020B0402020203020204" pitchFamily="34" charset="77"/>
              </a:rPr>
              <a:t>Projected</a:t>
            </a:r>
            <a:r>
              <a:rPr lang="en-US" sz="1600" b="1" i="0" baseline="0">
                <a:solidFill>
                  <a:schemeClr val="tx1"/>
                </a:solidFill>
                <a:latin typeface="Avenir Light" panose="020B0402020203020204" pitchFamily="34" charset="77"/>
              </a:rPr>
              <a:t> Expenditure</a:t>
            </a:r>
          </a:p>
          <a:p>
            <a:pPr>
              <a:defRPr sz="1600" b="1">
                <a:solidFill>
                  <a:schemeClr val="tx1"/>
                </a:solidFill>
                <a:latin typeface="Avenir Light" panose="020B0402020203020204" pitchFamily="34" charset="77"/>
              </a:defRPr>
            </a:pPr>
            <a:r>
              <a:rPr lang="en-US" sz="1600" b="1" i="0" baseline="0">
                <a:solidFill>
                  <a:schemeClr val="tx1"/>
                </a:solidFill>
                <a:latin typeface="Avenir Light" panose="020B0402020203020204" pitchFamily="34" charset="77"/>
              </a:rPr>
              <a:t>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Avenir Light" panose="020B0402020203020204" pitchFamily="34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285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99CCFF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347-D243-BEA1-4D1EF6A1A953}"/>
              </c:ext>
            </c:extLst>
          </c:dPt>
          <c:dPt>
            <c:idx val="1"/>
            <c:bubble3D val="0"/>
            <c:spPr>
              <a:solidFill>
                <a:srgbClr val="FFCCFF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47-D243-BEA1-4D1EF6A1A953}"/>
              </c:ext>
            </c:extLst>
          </c:dPt>
          <c:dPt>
            <c:idx val="2"/>
            <c:bubble3D val="0"/>
            <c:spPr>
              <a:solidFill>
                <a:srgbClr val="9999FF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47-D243-BEA1-4D1EF6A1A953}"/>
              </c:ext>
            </c:extLst>
          </c:dPt>
          <c:dPt>
            <c:idx val="3"/>
            <c:bubble3D val="0"/>
            <c:spPr>
              <a:solidFill>
                <a:srgbClr val="FF9999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347-D243-BEA1-4D1EF6A1A953}"/>
              </c:ext>
            </c:extLst>
          </c:dPt>
          <c:cat>
            <c:strRef>
              <c:f>(Projected!$B$4,Projected!$B$9,Projected!$B$14,Projected!$B$27)</c:f>
              <c:strCache>
                <c:ptCount val="4"/>
                <c:pt idx="0">
                  <c:v>Rights</c:v>
                </c:pt>
                <c:pt idx="1">
                  <c:v>Venue</c:v>
                </c:pt>
                <c:pt idx="2">
                  <c:v>Production Costs</c:v>
                </c:pt>
                <c:pt idx="3">
                  <c:v>Marketing</c:v>
                </c:pt>
              </c:strCache>
            </c:strRef>
          </c:cat>
          <c:val>
            <c:numRef>
              <c:f>(Projected!$C$8,Projected!$C$13,Projected!$C$26,Projected!$C$35)</c:f>
              <c:numCache>
                <c:formatCode>_("£"* #,##0.00_);_("£"* \(#,##0.00\);_("£"*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7-D243-BEA1-4D1EF6A1A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Avenir Light" panose="020B0402020203020204" pitchFamily="34" charset="77"/>
                <a:ea typeface="+mn-ea"/>
                <a:cs typeface="+mn-cs"/>
              </a:defRPr>
            </a:pPr>
            <a:r>
              <a:rPr lang="en-US" sz="1600" b="1" i="0">
                <a:solidFill>
                  <a:schemeClr val="tx1"/>
                </a:solidFill>
                <a:latin typeface="Avenir Light" panose="020B0402020203020204" pitchFamily="34" charset="77"/>
              </a:rPr>
              <a:t>Actual</a:t>
            </a:r>
            <a:r>
              <a:rPr lang="en-US" sz="1600" b="1" i="0" baseline="0">
                <a:solidFill>
                  <a:schemeClr val="tx1"/>
                </a:solidFill>
                <a:latin typeface="Avenir Light" panose="020B0402020203020204" pitchFamily="34" charset="77"/>
              </a:rPr>
              <a:t> Expenditure</a:t>
            </a:r>
          </a:p>
          <a:p>
            <a:pPr>
              <a:defRPr sz="1600" b="1">
                <a:solidFill>
                  <a:schemeClr val="tx1"/>
                </a:solidFill>
                <a:latin typeface="Avenir Light" panose="020B0402020203020204" pitchFamily="34" charset="77"/>
              </a:defRPr>
            </a:pPr>
            <a:r>
              <a:rPr lang="en-US" sz="1600" b="1" i="0" baseline="0">
                <a:solidFill>
                  <a:schemeClr val="tx1"/>
                </a:solidFill>
                <a:latin typeface="Avenir Light" panose="020B0402020203020204" pitchFamily="34" charset="77"/>
              </a:rPr>
              <a:t>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Avenir Light" panose="020B0402020203020204" pitchFamily="34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285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4-6647-BD0F-BD199E37AB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B4-6647-BD0F-BD199E37AB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B4-6647-BD0F-BD199E37AB59}"/>
              </c:ext>
            </c:extLst>
          </c:dPt>
          <c:dPt>
            <c:idx val="3"/>
            <c:bubble3D val="0"/>
            <c:spPr>
              <a:solidFill>
                <a:srgbClr val="FF9999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B4-6647-BD0F-BD199E37AB59}"/>
              </c:ext>
            </c:extLst>
          </c:dPt>
          <c:cat>
            <c:strRef>
              <c:f>(Actual!$B$4,Actual!$B$7,Actual!$B$12,Actual!$B$25)</c:f>
              <c:strCache>
                <c:ptCount val="4"/>
                <c:pt idx="0">
                  <c:v>Rights</c:v>
                </c:pt>
                <c:pt idx="1">
                  <c:v>Venue</c:v>
                </c:pt>
                <c:pt idx="2">
                  <c:v>Production Costs</c:v>
                </c:pt>
                <c:pt idx="3">
                  <c:v>Marketing</c:v>
                </c:pt>
              </c:strCache>
            </c:strRef>
          </c:cat>
          <c:val>
            <c:numRef>
              <c:f>(Actual!$C$6,Actual!$C$11,Actual!$C$24,Actual!$C$33)</c:f>
              <c:numCache>
                <c:formatCode>_("£"* #,##0.00_);_("£"* \(#,##0.00\);_("£"*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B4-6647-BD0F-BD199E37A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ouds.org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g"/><Relationship Id="rId1" Type="http://schemas.openxmlformats.org/officeDocument/2006/relationships/hyperlink" Target="http://ouds.org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ouds.org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ouds.org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g"/><Relationship Id="rId1" Type="http://schemas.openxmlformats.org/officeDocument/2006/relationships/hyperlink" Target="http://ouds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1219200</xdr:colOff>
      <xdr:row>1</xdr:row>
      <xdr:rowOff>0</xdr:rowOff>
    </xdr:from>
    <xdr:to>
      <xdr:col>4</xdr:col>
      <xdr:colOff>300240</xdr:colOff>
      <xdr:row>2</xdr:row>
      <xdr:rowOff>34500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342FDB-AA17-1346-B10F-554C7D705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4400" y="0"/>
          <a:ext cx="2471941" cy="82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963571</xdr:colOff>
      <xdr:row>41</xdr:row>
      <xdr:rowOff>194777</xdr:rowOff>
    </xdr:from>
    <xdr:to>
      <xdr:col>2</xdr:col>
      <xdr:colOff>668377</xdr:colOff>
      <xdr:row>45</xdr:row>
      <xdr:rowOff>29986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904" y="9203310"/>
          <a:ext cx="2464940" cy="817341"/>
        </a:xfrm>
        <a:prstGeom prst="rect">
          <a:avLst/>
        </a:prstGeom>
      </xdr:spPr>
    </xdr:pic>
    <xdr:clientData/>
  </xdr:twoCellAnchor>
  <xdr:twoCellAnchor>
    <xdr:from>
      <xdr:col>5</xdr:col>
      <xdr:colOff>782600</xdr:colOff>
      <xdr:row>18</xdr:row>
      <xdr:rowOff>112059</xdr:rowOff>
    </xdr:from>
    <xdr:to>
      <xdr:col>11</xdr:col>
      <xdr:colOff>252133</xdr:colOff>
      <xdr:row>39</xdr:row>
      <xdr:rowOff>129893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B6BF19-B8D0-B94D-A373-6A303C52AE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21166</xdr:colOff>
      <xdr:row>1</xdr:row>
      <xdr:rowOff>97367</xdr:rowOff>
    </xdr:from>
    <xdr:to>
      <xdr:col>3</xdr:col>
      <xdr:colOff>270389</xdr:colOff>
      <xdr:row>4</xdr:row>
      <xdr:rowOff>173619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AC2E61-05A2-B048-B8C5-6AF829425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566" y="427567"/>
          <a:ext cx="2471723" cy="825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503366</xdr:colOff>
      <xdr:row>6</xdr:row>
      <xdr:rowOff>36811</xdr:rowOff>
    </xdr:from>
    <xdr:to>
      <xdr:col>20</xdr:col>
      <xdr:colOff>329810</xdr:colOff>
      <xdr:row>11</xdr:row>
      <xdr:rowOff>196610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0C03BC-70A3-7C48-9844-70CC58BB7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7279" y="1711739"/>
          <a:ext cx="4501518" cy="15218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382370</xdr:colOff>
      <xdr:row>35</xdr:row>
      <xdr:rowOff>109624</xdr:rowOff>
    </xdr:from>
    <xdr:to>
      <xdr:col>11</xdr:col>
      <xdr:colOff>269674</xdr:colOff>
      <xdr:row>38</xdr:row>
      <xdr:rowOff>85657</xdr:rowOff>
    </xdr:to>
    <xdr:pic>
      <xdr:nvPicPr>
        <xdr:cNvPr id="15" name="Pictur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CFD3EB-6107-0C4D-A7F0-186B58ACE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2670" y="8694824"/>
          <a:ext cx="1982804" cy="661833"/>
        </a:xfrm>
        <a:prstGeom prst="rect">
          <a:avLst/>
        </a:prstGeom>
      </xdr:spPr>
    </xdr:pic>
    <xdr:clientData/>
  </xdr:twoCellAnchor>
  <xdr:twoCellAnchor>
    <xdr:from>
      <xdr:col>9</xdr:col>
      <xdr:colOff>345892</xdr:colOff>
      <xdr:row>14</xdr:row>
      <xdr:rowOff>112062</xdr:rowOff>
    </xdr:from>
    <xdr:to>
      <xdr:col>14</xdr:col>
      <xdr:colOff>933825</xdr:colOff>
      <xdr:row>32</xdr:row>
      <xdr:rowOff>74710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8D7E54F-FAA9-1B40-A7C6-72044ED1D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reasurer@ouds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B2:E19"/>
  <sheetViews>
    <sheetView showGridLines="0" showRowColHeaders="0" zoomScale="95" zoomScaleNormal="95" workbookViewId="0">
      <selection activeCell="D20" sqref="D20"/>
    </sheetView>
  </sheetViews>
  <sheetFormatPr defaultColWidth="8.77734375" defaultRowHeight="13.8"/>
  <cols>
    <col min="1" max="1" width="5.44140625" style="38" customWidth="1"/>
    <col min="2" max="2" width="17.44140625" style="38" customWidth="1"/>
    <col min="3" max="3" width="7.77734375" style="38" customWidth="1"/>
    <col min="4" max="4" width="44.44140625" style="38" customWidth="1"/>
    <col min="5" max="5" width="41.44140625" style="38" customWidth="1"/>
    <col min="6" max="16384" width="8.77734375" style="38"/>
  </cols>
  <sheetData>
    <row r="2" spans="2:5" ht="61.95" customHeight="1">
      <c r="B2" s="194"/>
      <c r="C2" s="194"/>
      <c r="D2" s="194"/>
      <c r="E2" s="194"/>
    </row>
    <row r="3" spans="2:5" ht="79.95" customHeight="1" thickBot="1">
      <c r="B3" s="202" t="s">
        <v>70</v>
      </c>
      <c r="C3" s="202"/>
      <c r="D3" s="202"/>
      <c r="E3" s="202"/>
    </row>
    <row r="4" spans="2:5" ht="28.05" customHeight="1">
      <c r="B4" s="203" t="s">
        <v>48</v>
      </c>
      <c r="C4" s="203"/>
      <c r="D4" s="203"/>
      <c r="E4" s="203"/>
    </row>
    <row r="5" spans="2:5" ht="20.399999999999999">
      <c r="B5" s="33" t="s">
        <v>61</v>
      </c>
      <c r="C5" s="34"/>
      <c r="D5" s="208" t="s">
        <v>60</v>
      </c>
      <c r="E5" s="208"/>
    </row>
    <row r="6" spans="2:5" ht="34.799999999999997">
      <c r="B6" s="33" t="s">
        <v>138</v>
      </c>
      <c r="C6" s="35"/>
      <c r="D6" s="208" t="s">
        <v>63</v>
      </c>
      <c r="E6" s="208"/>
    </row>
    <row r="7" spans="2:5" ht="34.799999999999997">
      <c r="B7" s="36" t="s">
        <v>62</v>
      </c>
      <c r="C7" s="37"/>
      <c r="D7" s="209" t="s">
        <v>113</v>
      </c>
      <c r="E7" s="209"/>
    </row>
    <row r="8" spans="2:5" ht="36" customHeight="1" thickBot="1">
      <c r="B8" s="204" t="s">
        <v>79</v>
      </c>
      <c r="C8" s="204"/>
      <c r="D8" s="204"/>
      <c r="E8" s="204"/>
    </row>
    <row r="9" spans="2:5" ht="16.05" customHeight="1">
      <c r="B9" s="205" t="s">
        <v>72</v>
      </c>
      <c r="C9" s="205"/>
      <c r="D9" s="205"/>
      <c r="E9" s="205"/>
    </row>
    <row r="10" spans="2:5" ht="15" customHeight="1">
      <c r="B10" s="206"/>
      <c r="C10" s="206"/>
      <c r="D10" s="206"/>
      <c r="E10" s="206"/>
    </row>
    <row r="11" spans="2:5" ht="16.95" customHeight="1" thickBot="1">
      <c r="B11" s="207"/>
      <c r="C11" s="207"/>
      <c r="D11" s="207"/>
      <c r="E11" s="207"/>
    </row>
    <row r="12" spans="2:5" ht="16.05" customHeight="1">
      <c r="B12" s="196" t="s">
        <v>74</v>
      </c>
      <c r="C12" s="196"/>
      <c r="D12" s="196"/>
      <c r="E12" s="199" t="s">
        <v>59</v>
      </c>
    </row>
    <row r="13" spans="2:5" ht="15" customHeight="1">
      <c r="B13" s="197"/>
      <c r="C13" s="197"/>
      <c r="D13" s="197"/>
      <c r="E13" s="200"/>
    </row>
    <row r="14" spans="2:5" ht="16.05" customHeight="1" thickBot="1">
      <c r="B14" s="198"/>
      <c r="C14" s="198"/>
      <c r="D14" s="198"/>
      <c r="E14" s="201"/>
    </row>
    <row r="16" spans="2:5">
      <c r="B16" s="194" t="s">
        <v>155</v>
      </c>
      <c r="C16" s="194"/>
      <c r="D16" s="194"/>
      <c r="E16" s="194"/>
    </row>
    <row r="17" spans="2:5">
      <c r="B17" s="194" t="s">
        <v>156</v>
      </c>
      <c r="C17" s="194"/>
      <c r="D17" s="194"/>
      <c r="E17" s="194"/>
    </row>
    <row r="18" spans="2:5">
      <c r="B18" s="194" t="s">
        <v>78</v>
      </c>
      <c r="C18" s="194"/>
      <c r="D18" s="194"/>
      <c r="E18" s="194"/>
    </row>
    <row r="19" spans="2:5">
      <c r="B19" s="195" t="s">
        <v>139</v>
      </c>
      <c r="C19" s="194"/>
      <c r="D19" s="194"/>
      <c r="E19" s="194"/>
    </row>
  </sheetData>
  <mergeCells count="14">
    <mergeCell ref="B3:E3"/>
    <mergeCell ref="B4:E4"/>
    <mergeCell ref="B8:E8"/>
    <mergeCell ref="B9:E11"/>
    <mergeCell ref="B2:E2"/>
    <mergeCell ref="D6:E6"/>
    <mergeCell ref="D7:E7"/>
    <mergeCell ref="D5:E5"/>
    <mergeCell ref="B16:E16"/>
    <mergeCell ref="B18:E18"/>
    <mergeCell ref="B19:E19"/>
    <mergeCell ref="B12:D14"/>
    <mergeCell ref="E12:E14"/>
    <mergeCell ref="B17:E17"/>
  </mergeCells>
  <hyperlinks>
    <hyperlink ref="E12" r:id="rId1" xr:uid="{43C4F32D-4959-E643-8346-C9290A3FC4ED}"/>
  </hyperlinks>
  <pageMargins left="0.7" right="0.7" top="0.75" bottom="0.75" header="0.3" footer="0.3"/>
  <pageSetup paperSize="9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-0.249977111117893"/>
    <pageSetUpPr fitToPage="1"/>
  </sheetPr>
  <dimension ref="B2:S49"/>
  <sheetViews>
    <sheetView showGridLines="0" showRowColHeaders="0" zoomScale="57" zoomScaleNormal="80" zoomScalePageLayoutView="50" workbookViewId="0">
      <selection activeCell="X40" sqref="X40"/>
    </sheetView>
  </sheetViews>
  <sheetFormatPr defaultColWidth="8.77734375" defaultRowHeight="15"/>
  <cols>
    <col min="1" max="1" width="5.44140625" style="6" customWidth="1"/>
    <col min="2" max="2" width="36.109375" style="6" bestFit="1" customWidth="1"/>
    <col min="3" max="3" width="17.109375" style="6" customWidth="1"/>
    <col min="4" max="5" width="1.33203125" style="6" customWidth="1"/>
    <col min="6" max="6" width="13.77734375" style="6" customWidth="1"/>
    <col min="7" max="7" width="17" style="6" customWidth="1"/>
    <col min="8" max="8" width="9.44140625" style="6" bestFit="1" customWidth="1"/>
    <col min="9" max="9" width="1.33203125" style="6" customWidth="1"/>
    <col min="10" max="10" width="15.109375" style="6" customWidth="1"/>
    <col min="11" max="11" width="20.77734375" style="6" customWidth="1"/>
    <col min="12" max="12" width="17.33203125" style="6" customWidth="1"/>
    <col min="13" max="13" width="1.33203125" style="6" customWidth="1"/>
    <col min="14" max="14" width="1.44140625" style="6" customWidth="1"/>
    <col min="15" max="15" width="20.44140625" style="6" customWidth="1"/>
    <col min="16" max="16" width="13.44140625" style="6" bestFit="1" customWidth="1"/>
    <col min="17" max="17" width="20.33203125" style="6" customWidth="1"/>
    <col min="18" max="18" width="13.77734375" style="6" customWidth="1"/>
    <col min="19" max="19" width="12.109375" style="6" bestFit="1" customWidth="1"/>
    <col min="20" max="16384" width="8.77734375" style="6"/>
  </cols>
  <sheetData>
    <row r="2" spans="2:19" ht="31.95" customHeight="1">
      <c r="B2" s="235" t="s">
        <v>75</v>
      </c>
      <c r="C2" s="235"/>
      <c r="F2" s="235" t="s">
        <v>76</v>
      </c>
      <c r="G2" s="235"/>
      <c r="H2" s="235"/>
      <c r="I2" s="235"/>
      <c r="J2" s="235"/>
      <c r="K2" s="235"/>
      <c r="L2" s="235"/>
      <c r="O2" s="235" t="s">
        <v>77</v>
      </c>
      <c r="P2" s="235"/>
      <c r="Q2" s="235"/>
      <c r="R2" s="235"/>
      <c r="S2" s="235"/>
    </row>
    <row r="3" spans="2:19" s="191" customFormat="1" ht="34.049999999999997" customHeight="1" thickBot="1">
      <c r="B3" s="236" t="s">
        <v>0</v>
      </c>
      <c r="C3" s="236"/>
      <c r="E3" s="192"/>
      <c r="F3" s="236" t="s">
        <v>2</v>
      </c>
      <c r="G3" s="236"/>
      <c r="H3" s="236"/>
      <c r="I3" s="236"/>
      <c r="J3" s="236"/>
      <c r="K3" s="236"/>
      <c r="L3" s="236"/>
      <c r="M3" s="193"/>
      <c r="N3" s="192"/>
      <c r="O3" s="236" t="s">
        <v>37</v>
      </c>
      <c r="P3" s="236"/>
      <c r="Q3" s="236"/>
      <c r="R3" s="236"/>
      <c r="S3" s="236"/>
    </row>
    <row r="4" spans="2:19">
      <c r="B4" s="213" t="s">
        <v>3</v>
      </c>
      <c r="C4" s="213"/>
      <c r="D4" s="4"/>
      <c r="E4" s="5"/>
      <c r="F4" s="221" t="s">
        <v>18</v>
      </c>
      <c r="G4" s="221"/>
      <c r="H4" s="221"/>
      <c r="J4" s="221" t="s">
        <v>19</v>
      </c>
      <c r="K4" s="221"/>
      <c r="L4" s="221"/>
      <c r="N4" s="5"/>
      <c r="O4" s="221" t="s">
        <v>67</v>
      </c>
      <c r="P4" s="221"/>
      <c r="Q4" s="221"/>
      <c r="R4" s="221"/>
      <c r="S4" s="221"/>
    </row>
    <row r="5" spans="2:19" ht="18" thickBot="1">
      <c r="B5" s="214"/>
      <c r="C5" s="214"/>
      <c r="D5" s="4"/>
      <c r="E5" s="5"/>
      <c r="F5" s="214"/>
      <c r="G5" s="214"/>
      <c r="H5" s="214"/>
      <c r="I5" s="8"/>
      <c r="J5" s="214"/>
      <c r="K5" s="214"/>
      <c r="L5" s="214"/>
      <c r="N5" s="5"/>
      <c r="O5" s="214"/>
      <c r="P5" s="214"/>
      <c r="Q5" s="214"/>
      <c r="R5" s="214"/>
      <c r="S5" s="214"/>
    </row>
    <row r="6" spans="2:19" ht="15.6">
      <c r="B6" s="7" t="s">
        <v>112</v>
      </c>
      <c r="C6" s="138">
        <v>0</v>
      </c>
      <c r="D6" s="4"/>
      <c r="E6" s="5"/>
      <c r="F6" s="210" t="s">
        <v>20</v>
      </c>
      <c r="G6" s="210"/>
      <c r="H6" s="10">
        <v>0</v>
      </c>
      <c r="J6" s="11" t="s">
        <v>23</v>
      </c>
      <c r="K6" s="11" t="s">
        <v>122</v>
      </c>
      <c r="L6" s="11" t="s">
        <v>22</v>
      </c>
      <c r="N6" s="5"/>
      <c r="O6" s="213" t="s">
        <v>31</v>
      </c>
      <c r="P6" s="213" t="s">
        <v>32</v>
      </c>
      <c r="Q6" s="238" t="s">
        <v>50</v>
      </c>
      <c r="R6" s="213" t="s">
        <v>33</v>
      </c>
      <c r="S6" s="213" t="s">
        <v>34</v>
      </c>
    </row>
    <row r="7" spans="2:19">
      <c r="B7" s="9" t="s">
        <v>6</v>
      </c>
      <c r="C7" s="87">
        <v>5</v>
      </c>
      <c r="D7" s="4"/>
      <c r="E7" s="5"/>
      <c r="F7" s="210" t="s">
        <v>69</v>
      </c>
      <c r="G7" s="210"/>
      <c r="H7" s="168">
        <v>0</v>
      </c>
      <c r="J7" s="13" t="s">
        <v>120</v>
      </c>
      <c r="K7" s="14">
        <v>0.85</v>
      </c>
      <c r="L7" s="15">
        <v>0</v>
      </c>
      <c r="N7" s="5"/>
      <c r="O7" s="221"/>
      <c r="P7" s="221"/>
      <c r="Q7" s="239"/>
      <c r="R7" s="221"/>
      <c r="S7" s="221"/>
    </row>
    <row r="8" spans="2:19" ht="16.2" thickBot="1">
      <c r="B8" s="48" t="s">
        <v>26</v>
      </c>
      <c r="C8" s="137">
        <f>C6*C7</f>
        <v>0</v>
      </c>
      <c r="D8" s="4"/>
      <c r="E8" s="5"/>
      <c r="F8" s="237" t="s">
        <v>119</v>
      </c>
      <c r="G8" s="237"/>
      <c r="H8" s="17">
        <v>0</v>
      </c>
      <c r="J8" s="18" t="s">
        <v>121</v>
      </c>
      <c r="K8" s="19">
        <f>IF(K7=0,0,1-K7)</f>
        <v>0.15000000000000002</v>
      </c>
      <c r="L8" s="20">
        <v>0</v>
      </c>
      <c r="N8" s="5"/>
      <c r="O8" s="214"/>
      <c r="P8" s="214"/>
      <c r="Q8" s="240"/>
      <c r="R8" s="214"/>
      <c r="S8" s="214"/>
    </row>
    <row r="9" spans="2:19" ht="16.2" thickBot="1">
      <c r="B9" s="213" t="s">
        <v>4</v>
      </c>
      <c r="C9" s="222"/>
      <c r="D9" s="4"/>
      <c r="E9" s="5"/>
      <c r="F9" s="224" t="s">
        <v>21</v>
      </c>
      <c r="G9" s="224"/>
      <c r="H9" s="21">
        <f>IF(H6*H7-H8&lt;0,0,H6*H7-H8)</f>
        <v>0</v>
      </c>
      <c r="J9" s="226" t="s">
        <v>24</v>
      </c>
      <c r="K9" s="226"/>
      <c r="L9" s="12">
        <f>(K7*L7)+(K8*L8)</f>
        <v>0</v>
      </c>
      <c r="N9" s="5"/>
      <c r="O9" s="7" t="s">
        <v>147</v>
      </c>
      <c r="P9" s="148">
        <v>0</v>
      </c>
      <c r="Q9" s="138">
        <v>0</v>
      </c>
      <c r="R9" s="149">
        <f>SUM(P9:Q9)</f>
        <v>0</v>
      </c>
      <c r="S9" s="22" t="str">
        <f t="shared" ref="S9:S17" si="0">IF(R9&lt;&gt;0,R9/ProjExp,"0%")</f>
        <v>0%</v>
      </c>
    </row>
    <row r="10" spans="2:19" ht="16.2" thickBot="1">
      <c r="B10" s="214"/>
      <c r="C10" s="223"/>
      <c r="D10" s="4"/>
      <c r="E10" s="5"/>
      <c r="J10" s="16"/>
      <c r="K10" s="16"/>
      <c r="L10" s="16"/>
      <c r="N10" s="5"/>
      <c r="O10" s="7" t="s">
        <v>148</v>
      </c>
      <c r="P10" s="138">
        <v>0</v>
      </c>
      <c r="Q10" s="138">
        <v>0</v>
      </c>
      <c r="R10" s="149">
        <f>SUM(P10:Q10)</f>
        <v>0</v>
      </c>
      <c r="S10" s="22" t="str">
        <f t="shared" si="0"/>
        <v>0%</v>
      </c>
    </row>
    <row r="11" spans="2:19" ht="15.6">
      <c r="B11" s="7" t="s">
        <v>5</v>
      </c>
      <c r="C11" s="138">
        <v>0</v>
      </c>
      <c r="D11" s="4"/>
      <c r="E11" s="5"/>
      <c r="J11" s="225" t="s">
        <v>25</v>
      </c>
      <c r="K11" s="225"/>
      <c r="L11" s="178">
        <f>MaxOccup*AvgPrice</f>
        <v>0</v>
      </c>
      <c r="N11" s="5"/>
      <c r="O11" s="7" t="s">
        <v>51</v>
      </c>
      <c r="P11" s="138">
        <v>0</v>
      </c>
      <c r="Q11" s="138">
        <v>0</v>
      </c>
      <c r="R11" s="149">
        <f t="shared" ref="R11:R16" si="1">SUM(P11:Q11)</f>
        <v>0</v>
      </c>
      <c r="S11" s="22" t="str">
        <f t="shared" si="0"/>
        <v>0%</v>
      </c>
    </row>
    <row r="12" spans="2:19" ht="15.6">
      <c r="B12" s="9" t="s">
        <v>144</v>
      </c>
      <c r="C12" s="139">
        <v>0</v>
      </c>
      <c r="D12" s="4"/>
      <c r="E12" s="5"/>
      <c r="J12" s="210" t="s">
        <v>49</v>
      </c>
      <c r="K12" s="210"/>
      <c r="L12" s="157">
        <v>0</v>
      </c>
      <c r="N12" s="5"/>
      <c r="O12" s="7" t="s">
        <v>52</v>
      </c>
      <c r="P12" s="138">
        <v>0</v>
      </c>
      <c r="Q12" s="138">
        <v>0</v>
      </c>
      <c r="R12" s="149">
        <f t="shared" si="1"/>
        <v>0</v>
      </c>
      <c r="S12" s="22" t="str">
        <f t="shared" si="0"/>
        <v>0%</v>
      </c>
    </row>
    <row r="13" spans="2:19" ht="16.2" thickBot="1">
      <c r="B13" s="48" t="s">
        <v>26</v>
      </c>
      <c r="C13" s="137">
        <f>SUM(C11:C12)</f>
        <v>0</v>
      </c>
      <c r="D13" s="4"/>
      <c r="E13" s="5"/>
      <c r="J13" s="210" t="s">
        <v>129</v>
      </c>
      <c r="K13" s="210"/>
      <c r="L13" s="157">
        <v>0</v>
      </c>
      <c r="M13" s="4"/>
      <c r="N13" s="5"/>
      <c r="O13" s="7" t="s">
        <v>53</v>
      </c>
      <c r="P13" s="138">
        <v>0</v>
      </c>
      <c r="Q13" s="138">
        <v>0</v>
      </c>
      <c r="R13" s="149">
        <f t="shared" si="1"/>
        <v>0</v>
      </c>
      <c r="S13" s="22" t="str">
        <f t="shared" si="0"/>
        <v>0%</v>
      </c>
    </row>
    <row r="14" spans="2:19" ht="16.5" customHeight="1">
      <c r="B14" s="213" t="s">
        <v>7</v>
      </c>
      <c r="C14" s="222"/>
      <c r="D14" s="4"/>
      <c r="E14" s="5"/>
      <c r="I14" s="177"/>
      <c r="J14" s="229" t="s">
        <v>130</v>
      </c>
      <c r="K14" s="229"/>
      <c r="L14" s="227">
        <v>0</v>
      </c>
      <c r="M14" s="4"/>
      <c r="N14" s="5"/>
      <c r="O14" s="7" t="s">
        <v>54</v>
      </c>
      <c r="P14" s="138">
        <v>0</v>
      </c>
      <c r="Q14" s="138">
        <v>0</v>
      </c>
      <c r="R14" s="149">
        <f t="shared" ref="R14:R15" si="2">SUM(P14:Q14)</f>
        <v>0</v>
      </c>
      <c r="S14" s="22" t="str">
        <f t="shared" si="0"/>
        <v>0%</v>
      </c>
    </row>
    <row r="15" spans="2:19" ht="16.2" thickBot="1">
      <c r="B15" s="214"/>
      <c r="C15" s="223"/>
      <c r="D15" s="4"/>
      <c r="E15" s="5"/>
      <c r="I15" s="177"/>
      <c r="J15" s="230"/>
      <c r="K15" s="230"/>
      <c r="L15" s="228"/>
      <c r="M15" s="4"/>
      <c r="N15" s="5"/>
      <c r="O15" s="7" t="s">
        <v>55</v>
      </c>
      <c r="P15" s="138">
        <v>0</v>
      </c>
      <c r="Q15" s="138">
        <v>0</v>
      </c>
      <c r="R15" s="149">
        <f t="shared" si="2"/>
        <v>0</v>
      </c>
      <c r="S15" s="22" t="str">
        <f t="shared" si="0"/>
        <v>0%</v>
      </c>
    </row>
    <row r="16" spans="2:19" ht="18" customHeight="1">
      <c r="B16" s="7" t="s">
        <v>135</v>
      </c>
      <c r="C16" s="138">
        <v>0</v>
      </c>
      <c r="D16" s="4"/>
      <c r="E16" s="5"/>
      <c r="K16" s="13" t="s">
        <v>140</v>
      </c>
      <c r="L16" s="45">
        <f>AvgPrice-AvgPrice*(L12*(1+L13)+L14)</f>
        <v>0</v>
      </c>
      <c r="N16" s="5"/>
      <c r="O16" s="7" t="s">
        <v>56</v>
      </c>
      <c r="P16" s="138">
        <v>0</v>
      </c>
      <c r="Q16" s="138">
        <v>0</v>
      </c>
      <c r="R16" s="149">
        <f t="shared" si="1"/>
        <v>0</v>
      </c>
      <c r="S16" s="22" t="str">
        <f t="shared" si="0"/>
        <v>0%</v>
      </c>
    </row>
    <row r="17" spans="2:19" ht="18" customHeight="1" thickBot="1">
      <c r="B17" s="7" t="s">
        <v>8</v>
      </c>
      <c r="C17" s="138">
        <v>0</v>
      </c>
      <c r="D17" s="4"/>
      <c r="E17" s="5"/>
      <c r="J17" s="23"/>
      <c r="K17" s="175" t="s">
        <v>141</v>
      </c>
      <c r="L17" s="176">
        <f>L16*MaxOccup</f>
        <v>0</v>
      </c>
      <c r="N17" s="5"/>
      <c r="O17" s="9" t="s">
        <v>57</v>
      </c>
      <c r="P17" s="138">
        <v>0</v>
      </c>
      <c r="Q17" s="139">
        <v>0</v>
      </c>
      <c r="R17" s="150">
        <f>SUM(P17:Q17)</f>
        <v>0</v>
      </c>
      <c r="S17" s="147" t="str">
        <f t="shared" si="0"/>
        <v>0%</v>
      </c>
    </row>
    <row r="18" spans="2:19" ht="15.6" thickBot="1">
      <c r="B18" s="7" t="s">
        <v>134</v>
      </c>
      <c r="C18" s="138">
        <v>0</v>
      </c>
      <c r="D18" s="4"/>
      <c r="E18" s="5"/>
      <c r="M18" s="4"/>
      <c r="N18" s="5"/>
      <c r="O18" s="28" t="s">
        <v>33</v>
      </c>
      <c r="P18" s="151">
        <f t="shared" ref="P18:R18" si="3">SUM(P9:P17)</f>
        <v>0</v>
      </c>
      <c r="Q18" s="151">
        <v>0</v>
      </c>
      <c r="R18" s="151">
        <f t="shared" si="3"/>
        <v>0</v>
      </c>
      <c r="S18" s="152">
        <f>SUM(S9:S17)</f>
        <v>0</v>
      </c>
    </row>
    <row r="19" spans="2:19" ht="18" customHeight="1">
      <c r="B19" s="7" t="s">
        <v>9</v>
      </c>
      <c r="C19" s="138">
        <v>0</v>
      </c>
      <c r="D19" s="4"/>
      <c r="E19" s="5"/>
      <c r="M19" s="4"/>
      <c r="N19" s="5"/>
      <c r="O19" s="221" t="s">
        <v>66</v>
      </c>
      <c r="P19" s="221"/>
      <c r="Q19" s="221"/>
    </row>
    <row r="20" spans="2:19" ht="15.6" thickBot="1">
      <c r="B20" s="7" t="s">
        <v>10</v>
      </c>
      <c r="C20" s="138">
        <v>0</v>
      </c>
      <c r="D20" s="4"/>
      <c r="E20" s="5"/>
      <c r="M20" s="4"/>
      <c r="N20" s="5"/>
      <c r="O20" s="214"/>
      <c r="P20" s="214"/>
      <c r="Q20" s="214"/>
    </row>
    <row r="21" spans="2:19" ht="18" customHeight="1">
      <c r="B21" s="7" t="s">
        <v>11</v>
      </c>
      <c r="C21" s="138">
        <v>0</v>
      </c>
      <c r="D21" s="4"/>
      <c r="E21" s="5"/>
      <c r="M21" s="4"/>
      <c r="N21" s="5"/>
      <c r="O21" s="213" t="s">
        <v>31</v>
      </c>
      <c r="P21" s="213" t="s">
        <v>68</v>
      </c>
      <c r="Q21" s="213" t="s">
        <v>114</v>
      </c>
    </row>
    <row r="22" spans="2:19" ht="18" customHeight="1" thickBot="1">
      <c r="B22" s="7" t="s">
        <v>12</v>
      </c>
      <c r="C22" s="138">
        <v>0</v>
      </c>
      <c r="D22" s="4"/>
      <c r="E22" s="5"/>
      <c r="M22" s="4"/>
      <c r="N22" s="5"/>
      <c r="O22" s="214"/>
      <c r="P22" s="214"/>
      <c r="Q22" s="214"/>
    </row>
    <row r="23" spans="2:19" ht="18" customHeight="1">
      <c r="B23" s="7" t="s">
        <v>137</v>
      </c>
      <c r="C23" s="138">
        <v>0</v>
      </c>
      <c r="D23" s="4"/>
      <c r="E23" s="5"/>
      <c r="M23" s="4"/>
      <c r="N23" s="5"/>
      <c r="O23" s="24" t="s">
        <v>150</v>
      </c>
      <c r="P23" s="25">
        <v>0</v>
      </c>
      <c r="Q23" s="129" t="str">
        <f>IF(ProjExp=0,"0%",P23/ProjExp)</f>
        <v>0%</v>
      </c>
    </row>
    <row r="24" spans="2:19" ht="18" customHeight="1">
      <c r="B24" s="7" t="s">
        <v>145</v>
      </c>
      <c r="C24" s="138">
        <v>0</v>
      </c>
      <c r="D24" s="4"/>
      <c r="E24" s="5"/>
      <c r="M24" s="4"/>
      <c r="N24" s="5"/>
      <c r="O24" s="26" t="s">
        <v>151</v>
      </c>
      <c r="P24" s="27">
        <v>0</v>
      </c>
      <c r="Q24" s="129" t="str">
        <f>IF(ProjExp=0,"0%",P24/ProjExp)</f>
        <v>0%</v>
      </c>
    </row>
    <row r="25" spans="2:19" ht="18" customHeight="1">
      <c r="B25" s="9" t="s">
        <v>146</v>
      </c>
      <c r="C25" s="139">
        <v>0</v>
      </c>
      <c r="D25" s="4"/>
      <c r="E25" s="5"/>
      <c r="M25" s="4"/>
      <c r="N25" s="5"/>
      <c r="O25" s="26" t="s">
        <v>152</v>
      </c>
      <c r="P25" s="27">
        <v>0</v>
      </c>
      <c r="Q25" s="129" t="str">
        <f>IF(ProjExp=0,"0%",P25/ProjExp)</f>
        <v>0%</v>
      </c>
    </row>
    <row r="26" spans="2:19" ht="18" customHeight="1" thickBot="1">
      <c r="B26" s="48" t="s">
        <v>26</v>
      </c>
      <c r="C26" s="137">
        <f>SUM(C16:C25)</f>
        <v>0</v>
      </c>
      <c r="D26" s="4"/>
      <c r="E26" s="5"/>
      <c r="M26" s="4"/>
      <c r="N26" s="5"/>
      <c r="O26" s="26" t="s">
        <v>64</v>
      </c>
      <c r="P26" s="27">
        <v>0</v>
      </c>
      <c r="Q26" s="129" t="str">
        <f>IF(ProjExp=0,"0%",P26/ProjExp)</f>
        <v>0%</v>
      </c>
    </row>
    <row r="27" spans="2:19" ht="16.95" customHeight="1">
      <c r="B27" s="213" t="s">
        <v>13</v>
      </c>
      <c r="C27" s="222"/>
      <c r="D27" s="4"/>
      <c r="E27" s="5"/>
      <c r="M27" s="4"/>
      <c r="N27" s="5"/>
      <c r="O27" s="7" t="s">
        <v>65</v>
      </c>
      <c r="P27" s="126">
        <v>0</v>
      </c>
      <c r="Q27" s="129" t="str">
        <f>IF(ProjExp=0,"0%",P27/ProjExp)</f>
        <v>0%</v>
      </c>
    </row>
    <row r="28" spans="2:19" ht="18" customHeight="1" thickBot="1">
      <c r="B28" s="214"/>
      <c r="C28" s="223"/>
      <c r="D28" s="4"/>
      <c r="E28" s="5"/>
      <c r="M28" s="4"/>
      <c r="N28" s="5"/>
      <c r="O28" s="28"/>
      <c r="P28" s="12">
        <f>SUM(P23:P27)</f>
        <v>0</v>
      </c>
      <c r="Q28" s="134">
        <f>SUM(Q23:Q27)</f>
        <v>0</v>
      </c>
    </row>
    <row r="29" spans="2:19" ht="18" customHeight="1">
      <c r="B29" s="7" t="s">
        <v>14</v>
      </c>
      <c r="C29" s="138">
        <v>0</v>
      </c>
      <c r="D29" s="4"/>
      <c r="E29" s="5"/>
      <c r="M29" s="4"/>
      <c r="N29" s="5"/>
    </row>
    <row r="30" spans="2:19" ht="18" customHeight="1">
      <c r="B30" s="7" t="s">
        <v>136</v>
      </c>
      <c r="C30" s="138">
        <v>0</v>
      </c>
      <c r="D30" s="4"/>
      <c r="E30" s="5"/>
      <c r="M30" s="4"/>
      <c r="N30" s="5"/>
    </row>
    <row r="31" spans="2:19" ht="18" customHeight="1" thickBot="1">
      <c r="B31" s="7" t="s">
        <v>15</v>
      </c>
      <c r="C31" s="138">
        <v>0</v>
      </c>
      <c r="D31" s="4"/>
      <c r="E31" s="5"/>
      <c r="M31" s="4"/>
      <c r="N31" s="5"/>
      <c r="O31" s="23"/>
      <c r="P31" s="23"/>
      <c r="Q31" s="23"/>
      <c r="R31" s="23"/>
      <c r="S31" s="23"/>
    </row>
    <row r="32" spans="2:19" ht="18" customHeight="1">
      <c r="B32" s="7" t="s">
        <v>16</v>
      </c>
      <c r="C32" s="138">
        <v>0</v>
      </c>
      <c r="D32" s="4"/>
      <c r="E32" s="5"/>
      <c r="M32" s="4"/>
      <c r="N32" s="5"/>
      <c r="O32" s="217" t="s">
        <v>154</v>
      </c>
      <c r="P32" s="217"/>
      <c r="Q32" s="217"/>
      <c r="R32" s="217"/>
      <c r="S32" s="217"/>
    </row>
    <row r="33" spans="2:19" ht="18" customHeight="1">
      <c r="B33" s="7" t="s">
        <v>17</v>
      </c>
      <c r="C33" s="138">
        <v>0</v>
      </c>
      <c r="D33" s="4"/>
      <c r="E33" s="5"/>
      <c r="M33" s="4"/>
      <c r="N33" s="5"/>
      <c r="O33" s="217"/>
      <c r="P33" s="217"/>
      <c r="Q33" s="217"/>
      <c r="R33" s="217"/>
      <c r="S33" s="217"/>
    </row>
    <row r="34" spans="2:19" ht="18" customHeight="1">
      <c r="B34" s="9" t="s">
        <v>58</v>
      </c>
      <c r="C34" s="138">
        <v>0</v>
      </c>
      <c r="D34" s="4"/>
      <c r="E34" s="5"/>
      <c r="M34" s="4"/>
      <c r="N34" s="5"/>
      <c r="O34" s="212" t="s">
        <v>153</v>
      </c>
      <c r="P34" s="212"/>
      <c r="Q34" s="212"/>
      <c r="R34" s="212"/>
      <c r="S34" s="212"/>
    </row>
    <row r="35" spans="2:19" ht="18" customHeight="1" thickBot="1">
      <c r="B35" s="48" t="s">
        <v>26</v>
      </c>
      <c r="C35" s="137">
        <f>SUM(C29:C34)</f>
        <v>0</v>
      </c>
      <c r="D35" s="4"/>
      <c r="E35" s="5"/>
      <c r="M35" s="4"/>
      <c r="N35" s="5"/>
      <c r="O35" s="218" t="s">
        <v>4</v>
      </c>
      <c r="P35" s="218"/>
      <c r="Q35" s="218"/>
      <c r="R35" s="218"/>
      <c r="S35" s="218"/>
    </row>
    <row r="36" spans="2:19" ht="16.95" customHeight="1">
      <c r="B36" s="46"/>
      <c r="C36" s="66"/>
      <c r="D36" s="4"/>
      <c r="E36" s="5"/>
      <c r="M36" s="4"/>
      <c r="N36" s="5"/>
      <c r="O36" s="218"/>
      <c r="P36" s="218"/>
      <c r="Q36" s="218"/>
      <c r="R36" s="218"/>
      <c r="S36" s="218"/>
    </row>
    <row r="37" spans="2:19" ht="19.95" customHeight="1">
      <c r="B37" s="64" t="s">
        <v>26</v>
      </c>
      <c r="C37" s="140">
        <f>SUM(C35,C26,C13,C8)</f>
        <v>0</v>
      </c>
      <c r="D37" s="4"/>
      <c r="E37" s="5"/>
      <c r="M37" s="4"/>
      <c r="N37" s="5"/>
      <c r="O37" s="219" t="s">
        <v>149</v>
      </c>
      <c r="P37" s="219"/>
      <c r="Q37" s="219"/>
      <c r="R37" s="219"/>
      <c r="S37" s="219"/>
    </row>
    <row r="38" spans="2:19" ht="19.95" customHeight="1" thickBot="1">
      <c r="B38" s="64" t="s">
        <v>27</v>
      </c>
      <c r="C38" s="141">
        <v>0.1</v>
      </c>
      <c r="D38" s="4"/>
      <c r="E38" s="5"/>
      <c r="M38" s="4"/>
      <c r="N38" s="5"/>
      <c r="O38" s="220"/>
      <c r="P38" s="220"/>
      <c r="Q38" s="220"/>
      <c r="R38" s="220"/>
      <c r="S38" s="220"/>
    </row>
    <row r="39" spans="2:19" ht="22.95" customHeight="1">
      <c r="B39" s="67" t="s">
        <v>73</v>
      </c>
      <c r="C39" s="140">
        <f>C37*C38</f>
        <v>0</v>
      </c>
      <c r="D39" s="61"/>
      <c r="E39" s="5"/>
      <c r="M39" s="4"/>
      <c r="N39" s="5"/>
    </row>
    <row r="40" spans="2:19" ht="21.6" thickBot="1">
      <c r="B40" s="13"/>
      <c r="C40" s="142"/>
      <c r="D40" s="61"/>
      <c r="E40" s="5"/>
      <c r="F40" s="23"/>
      <c r="G40" s="23"/>
      <c r="H40" s="23"/>
      <c r="I40" s="23"/>
      <c r="J40" s="23"/>
      <c r="K40" s="23"/>
      <c r="L40" s="23"/>
      <c r="M40" s="4"/>
      <c r="N40" s="5"/>
      <c r="O40" s="23"/>
      <c r="P40" s="23"/>
      <c r="Q40" s="23"/>
      <c r="R40" s="23"/>
      <c r="S40" s="23"/>
    </row>
    <row r="41" spans="2:19" ht="42.6" thickBot="1">
      <c r="B41" s="171" t="s">
        <v>0</v>
      </c>
      <c r="C41" s="173">
        <f>SUM(C37+C39)</f>
        <v>0</v>
      </c>
      <c r="D41" s="4"/>
      <c r="F41" s="215" t="s">
        <v>1</v>
      </c>
      <c r="G41" s="215"/>
      <c r="H41" s="215"/>
      <c r="I41" s="215"/>
      <c r="J41" s="215"/>
      <c r="K41" s="215"/>
      <c r="L41" s="172">
        <f>L11-(L11*(L12*(1+L13)+L14))+NonReturn</f>
        <v>0</v>
      </c>
      <c r="M41" s="62"/>
      <c r="N41" s="60"/>
      <c r="O41" s="215" t="s">
        <v>35</v>
      </c>
      <c r="P41" s="215"/>
      <c r="Q41" s="215"/>
      <c r="R41" s="172">
        <f>SUM(R9:R17)</f>
        <v>0</v>
      </c>
      <c r="S41" s="174">
        <f>SUM(S9:S17)</f>
        <v>0</v>
      </c>
    </row>
    <row r="42" spans="2:19">
      <c r="B42" s="232"/>
      <c r="C42" s="232"/>
      <c r="D42" s="4"/>
      <c r="M42" s="4"/>
      <c r="S42" s="13"/>
    </row>
    <row r="43" spans="2:19" ht="17.399999999999999">
      <c r="B43" s="233"/>
      <c r="C43" s="233"/>
      <c r="D43" s="4"/>
      <c r="F43" s="231" t="s">
        <v>28</v>
      </c>
      <c r="G43" s="231"/>
      <c r="H43" s="231"/>
      <c r="I43" s="231"/>
      <c r="J43" s="231"/>
      <c r="K43" s="231"/>
      <c r="L43" s="31">
        <f>IF(OR(ProjInc=0,ProjExp=0),0,ProjExp/ProjInc)</f>
        <v>0</v>
      </c>
      <c r="M43" s="32"/>
      <c r="O43" s="216" t="s">
        <v>36</v>
      </c>
      <c r="P43" s="216"/>
      <c r="Q43" s="216"/>
      <c r="R43" s="58">
        <f>Funding-ProjExp</f>
        <v>0</v>
      </c>
      <c r="S43" s="90">
        <f>1-S41</f>
        <v>1</v>
      </c>
    </row>
    <row r="44" spans="2:19" ht="17.399999999999999">
      <c r="B44" s="233"/>
      <c r="C44" s="233"/>
      <c r="D44" s="4"/>
      <c r="F44" s="197" t="s">
        <v>29</v>
      </c>
      <c r="G44" s="197"/>
      <c r="H44" s="197"/>
      <c r="I44" s="197"/>
      <c r="J44" s="197"/>
      <c r="K44" s="197"/>
      <c r="L44" s="130">
        <f>IF(OR(ProjInc=0,ProjExp=0),0,(ProjExp-NonReturn)/L16)</f>
        <v>0</v>
      </c>
      <c r="M44" s="4"/>
    </row>
    <row r="45" spans="2:19" ht="17.399999999999999">
      <c r="B45" s="233"/>
      <c r="C45" s="233"/>
      <c r="D45" s="4"/>
      <c r="F45" s="197" t="s">
        <v>30</v>
      </c>
      <c r="G45" s="197"/>
      <c r="H45" s="197"/>
      <c r="I45" s="197"/>
      <c r="J45" s="197"/>
      <c r="K45" s="197"/>
      <c r="L45" s="130">
        <f>IF(L44=0,0,(IF(OR(ProjInc=0,ProjExp=0),0,L44/H7)))</f>
        <v>0</v>
      </c>
      <c r="M45" s="4"/>
      <c r="Q45" s="179" t="s">
        <v>142</v>
      </c>
      <c r="R45" s="180">
        <f>NonReturn+P18</f>
        <v>0</v>
      </c>
      <c r="S45" s="181">
        <f>IF(OR(ProjInc=0,ProjExp=0),0,R45/ProjExp)</f>
        <v>0</v>
      </c>
    </row>
    <row r="46" spans="2:19" ht="15.6" thickBot="1">
      <c r="B46" s="234"/>
      <c r="C46" s="234"/>
      <c r="D46" s="4"/>
      <c r="F46" s="23"/>
      <c r="G46" s="23"/>
      <c r="H46" s="23"/>
      <c r="I46" s="23"/>
      <c r="J46" s="23"/>
      <c r="K46" s="23"/>
      <c r="L46" s="23"/>
      <c r="M46" s="4"/>
      <c r="O46" s="23"/>
      <c r="P46" s="23"/>
      <c r="Q46" s="23"/>
      <c r="R46" s="23"/>
      <c r="S46" s="23"/>
    </row>
    <row r="48" spans="2:19">
      <c r="R48" s="210" t="s">
        <v>143</v>
      </c>
      <c r="S48" s="210"/>
    </row>
    <row r="49" spans="18:19">
      <c r="R49" s="211" t="s">
        <v>139</v>
      </c>
      <c r="S49" s="211"/>
    </row>
  </sheetData>
  <sheetProtection insertRows="0" deleteRows="0"/>
  <protectedRanges>
    <protectedRange sqref="B6:C7 B11:C12 B29:C34 C38 H6:H8 K7 L7:L8 O35 O32:P32 O27:P28 L12:L14 B16:C25 O9:Q17" name="Editable"/>
  </protectedRanges>
  <mergeCells count="45">
    <mergeCell ref="R6:R8"/>
    <mergeCell ref="F6:G6"/>
    <mergeCell ref="F4:H5"/>
    <mergeCell ref="J4:L5"/>
    <mergeCell ref="S6:S8"/>
    <mergeCell ref="O4:S5"/>
    <mergeCell ref="O6:O8"/>
    <mergeCell ref="F7:G7"/>
    <mergeCell ref="F8:G8"/>
    <mergeCell ref="P6:P8"/>
    <mergeCell ref="Q6:Q8"/>
    <mergeCell ref="B2:C2"/>
    <mergeCell ref="B3:C3"/>
    <mergeCell ref="F3:L3"/>
    <mergeCell ref="O3:S3"/>
    <mergeCell ref="F2:L2"/>
    <mergeCell ref="O2:S2"/>
    <mergeCell ref="B27:C28"/>
    <mergeCell ref="F43:K43"/>
    <mergeCell ref="F44:K44"/>
    <mergeCell ref="F45:K45"/>
    <mergeCell ref="F41:K41"/>
    <mergeCell ref="B42:C46"/>
    <mergeCell ref="O19:Q20"/>
    <mergeCell ref="J13:K13"/>
    <mergeCell ref="B4:C5"/>
    <mergeCell ref="B9:C10"/>
    <mergeCell ref="B14:C15"/>
    <mergeCell ref="F9:G9"/>
    <mergeCell ref="J11:K11"/>
    <mergeCell ref="J12:K12"/>
    <mergeCell ref="J9:K9"/>
    <mergeCell ref="L14:L15"/>
    <mergeCell ref="J14:K15"/>
    <mergeCell ref="R48:S48"/>
    <mergeCell ref="R49:S49"/>
    <mergeCell ref="O34:S34"/>
    <mergeCell ref="O21:O22"/>
    <mergeCell ref="P21:P22"/>
    <mergeCell ref="Q21:Q22"/>
    <mergeCell ref="O41:Q41"/>
    <mergeCell ref="O43:Q43"/>
    <mergeCell ref="O32:S33"/>
    <mergeCell ref="O35:S36"/>
    <mergeCell ref="O37:S38"/>
  </mergeCells>
  <phoneticPr fontId="3" type="noConversion"/>
  <conditionalFormatting sqref="C6:C7 H6:H8 K7 L7:L8 P9:Q17 C11:C12 C16:C25 P23:P27 C29:C34 C38">
    <cfRule type="containsBlanks" dxfId="17" priority="14">
      <formula>LEN(TRIM(C6))=0</formula>
    </cfRule>
  </conditionalFormatting>
  <conditionalFormatting sqref="L12:L14">
    <cfRule type="containsBlanks" dxfId="16" priority="2">
      <formula>LEN(TRIM(L12))=0</formula>
    </cfRule>
  </conditionalFormatting>
  <conditionalFormatting sqref="L16">
    <cfRule type="containsBlanks" dxfId="15" priority="1">
      <formula>LEN(TRIM(L16))=0</formula>
    </cfRule>
  </conditionalFormatting>
  <conditionalFormatting sqref="O32">
    <cfRule type="containsText" dxfId="14" priority="6" operator="containsText" text="Production Name">
      <formula>NOT(ISERROR(SEARCH("Production Name",O32)))</formula>
    </cfRule>
  </conditionalFormatting>
  <conditionalFormatting sqref="O37">
    <cfRule type="containsText" dxfId="13" priority="4" operator="containsText" text="Production Term and Week">
      <formula>NOT(ISERROR(SEARCH("Production Term and Week",O37)))</formula>
    </cfRule>
  </conditionalFormatting>
  <printOptions horizontalCentered="1" verticalCentered="1"/>
  <pageMargins left="0" right="0" top="0" bottom="0" header="0" footer="0"/>
  <pageSetup paperSize="9" scale="54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DFE35-8348-914A-B655-41A0A5F37ACA}">
  <sheetPr>
    <tabColor rgb="FFFF99CC"/>
  </sheetPr>
  <dimension ref="B1:F42"/>
  <sheetViews>
    <sheetView showGridLines="0" showRowColHeaders="0" zoomScale="92" zoomScaleNormal="100" workbookViewId="0">
      <selection activeCell="E8" sqref="E8:E9"/>
    </sheetView>
  </sheetViews>
  <sheetFormatPr defaultColWidth="10.77734375" defaultRowHeight="13.8"/>
  <cols>
    <col min="1" max="1" width="5.33203125" style="38" customWidth="1"/>
    <col min="2" max="2" width="15" style="86" customWidth="1"/>
    <col min="3" max="3" width="29.109375" style="38" customWidth="1"/>
    <col min="4" max="5" width="16.77734375" style="85" customWidth="1"/>
    <col min="6" max="6" width="15.109375" style="85" customWidth="1"/>
    <col min="7" max="16384" width="10.77734375" style="38"/>
  </cols>
  <sheetData>
    <row r="1" spans="2:6" ht="25.95" customHeight="1" thickBot="1">
      <c r="B1" s="93"/>
      <c r="C1" s="68"/>
      <c r="D1" s="94"/>
      <c r="E1" s="94"/>
      <c r="F1" s="94"/>
    </row>
    <row r="2" spans="2:6">
      <c r="B2" s="169"/>
      <c r="C2" s="169"/>
      <c r="D2" s="169"/>
      <c r="E2" s="113"/>
      <c r="F2" s="113"/>
    </row>
    <row r="3" spans="2:6" ht="21">
      <c r="C3" s="86"/>
      <c r="D3" s="86"/>
      <c r="E3" s="221" t="str">
        <f>Projected!O32</f>
        <v>Show Name</v>
      </c>
      <c r="F3" s="221"/>
    </row>
    <row r="4" spans="2:6" ht="18">
      <c r="C4" s="86"/>
      <c r="D4" s="86"/>
      <c r="E4" s="249" t="str">
        <f>Projected!O34</f>
        <v>Production company</v>
      </c>
      <c r="F4" s="249"/>
    </row>
    <row r="5" spans="2:6" ht="17.399999999999999">
      <c r="C5" s="86"/>
      <c r="D5" s="86"/>
      <c r="E5" s="250" t="str">
        <f>Projected!O35</f>
        <v>Venue</v>
      </c>
      <c r="F5" s="250"/>
    </row>
    <row r="6" spans="2:6" ht="15">
      <c r="B6" s="248" t="str">
        <f>Projected!O32&amp;" Expenses Link:"</f>
        <v>Show Name Expenses Link:</v>
      </c>
      <c r="C6" s="248"/>
      <c r="D6" s="170"/>
      <c r="E6" s="233" t="str">
        <f>Projected!O37</f>
        <v>Shhow dates and week</v>
      </c>
      <c r="F6" s="233"/>
    </row>
    <row r="7" spans="2:6" ht="14.4" thickBot="1">
      <c r="B7" s="93"/>
      <c r="C7" s="93"/>
      <c r="D7" s="93"/>
      <c r="E7" s="113"/>
      <c r="F7" s="113"/>
    </row>
    <row r="8" spans="2:6">
      <c r="B8" s="244" t="s">
        <v>96</v>
      </c>
      <c r="C8" s="246" t="s">
        <v>97</v>
      </c>
      <c r="D8" s="241" t="s">
        <v>98</v>
      </c>
      <c r="E8" s="241" t="s">
        <v>99</v>
      </c>
      <c r="F8" s="241" t="s">
        <v>100</v>
      </c>
    </row>
    <row r="9" spans="2:6" ht="14.4" thickBot="1">
      <c r="B9" s="245"/>
      <c r="C9" s="247"/>
      <c r="D9" s="242"/>
      <c r="E9" s="242"/>
      <c r="F9" s="242"/>
    </row>
    <row r="10" spans="2:6" ht="15.6">
      <c r="B10" s="243" t="s">
        <v>101</v>
      </c>
      <c r="C10" s="243"/>
      <c r="D10" s="243"/>
      <c r="E10" s="243"/>
      <c r="F10" s="98"/>
    </row>
    <row r="11" spans="2:6">
      <c r="C11" s="114"/>
      <c r="D11" s="112"/>
      <c r="E11" s="112"/>
      <c r="F11" s="85">
        <f>F10+D11-E11</f>
        <v>0</v>
      </c>
    </row>
    <row r="12" spans="2:6">
      <c r="C12" s="114"/>
      <c r="D12" s="112"/>
      <c r="E12" s="112"/>
      <c r="F12" s="85">
        <f t="shared" ref="F12:F39" si="0">F11+D12-E12</f>
        <v>0</v>
      </c>
    </row>
    <row r="13" spans="2:6">
      <c r="C13" s="114"/>
      <c r="D13" s="112"/>
      <c r="E13" s="112"/>
      <c r="F13" s="85">
        <f t="shared" si="0"/>
        <v>0</v>
      </c>
    </row>
    <row r="14" spans="2:6">
      <c r="C14" s="114"/>
      <c r="D14" s="112"/>
      <c r="E14" s="112"/>
      <c r="F14" s="85">
        <f t="shared" si="0"/>
        <v>0</v>
      </c>
    </row>
    <row r="15" spans="2:6">
      <c r="C15" s="114"/>
      <c r="D15" s="112"/>
      <c r="E15" s="112"/>
      <c r="F15" s="85">
        <f t="shared" si="0"/>
        <v>0</v>
      </c>
    </row>
    <row r="16" spans="2:6">
      <c r="C16" s="114"/>
      <c r="D16" s="112"/>
      <c r="E16" s="112"/>
      <c r="F16" s="85">
        <f t="shared" si="0"/>
        <v>0</v>
      </c>
    </row>
    <row r="17" spans="3:6">
      <c r="C17" s="114"/>
      <c r="D17" s="112"/>
      <c r="E17" s="112"/>
      <c r="F17" s="85">
        <f t="shared" si="0"/>
        <v>0</v>
      </c>
    </row>
    <row r="18" spans="3:6">
      <c r="C18" s="114"/>
      <c r="D18" s="112"/>
      <c r="E18" s="112"/>
      <c r="F18" s="85">
        <f t="shared" si="0"/>
        <v>0</v>
      </c>
    </row>
    <row r="19" spans="3:6">
      <c r="C19" s="114"/>
      <c r="D19" s="112"/>
      <c r="E19" s="112"/>
      <c r="F19" s="85">
        <f t="shared" si="0"/>
        <v>0</v>
      </c>
    </row>
    <row r="20" spans="3:6">
      <c r="C20" s="114"/>
      <c r="D20" s="112"/>
      <c r="E20" s="112"/>
      <c r="F20" s="85">
        <f t="shared" si="0"/>
        <v>0</v>
      </c>
    </row>
    <row r="21" spans="3:6">
      <c r="C21" s="114"/>
      <c r="D21" s="112"/>
      <c r="E21" s="112"/>
      <c r="F21" s="85">
        <f t="shared" si="0"/>
        <v>0</v>
      </c>
    </row>
    <row r="22" spans="3:6">
      <c r="C22" s="114"/>
      <c r="D22" s="112"/>
      <c r="E22" s="112"/>
      <c r="F22" s="85">
        <f t="shared" si="0"/>
        <v>0</v>
      </c>
    </row>
    <row r="23" spans="3:6">
      <c r="C23" s="114"/>
      <c r="D23" s="112"/>
      <c r="E23" s="112"/>
      <c r="F23" s="85">
        <f t="shared" si="0"/>
        <v>0</v>
      </c>
    </row>
    <row r="24" spans="3:6">
      <c r="C24" s="114"/>
      <c r="D24" s="112"/>
      <c r="E24" s="112"/>
      <c r="F24" s="85">
        <f t="shared" si="0"/>
        <v>0</v>
      </c>
    </row>
    <row r="25" spans="3:6">
      <c r="C25" s="114"/>
      <c r="D25" s="112"/>
      <c r="E25" s="112"/>
      <c r="F25" s="85">
        <f t="shared" si="0"/>
        <v>0</v>
      </c>
    </row>
    <row r="26" spans="3:6">
      <c r="C26" s="114"/>
      <c r="D26" s="112"/>
      <c r="E26" s="112"/>
      <c r="F26" s="85">
        <f t="shared" si="0"/>
        <v>0</v>
      </c>
    </row>
    <row r="27" spans="3:6">
      <c r="C27" s="114"/>
      <c r="D27" s="112"/>
      <c r="E27" s="112"/>
      <c r="F27" s="85">
        <f t="shared" si="0"/>
        <v>0</v>
      </c>
    </row>
    <row r="28" spans="3:6">
      <c r="C28" s="114"/>
      <c r="D28" s="112"/>
      <c r="E28" s="112"/>
      <c r="F28" s="85">
        <f t="shared" si="0"/>
        <v>0</v>
      </c>
    </row>
    <row r="29" spans="3:6">
      <c r="C29" s="114"/>
      <c r="D29" s="112"/>
      <c r="E29" s="112"/>
      <c r="F29" s="85">
        <f t="shared" si="0"/>
        <v>0</v>
      </c>
    </row>
    <row r="30" spans="3:6">
      <c r="C30" s="114"/>
      <c r="D30" s="112"/>
      <c r="E30" s="112"/>
      <c r="F30" s="85">
        <f t="shared" si="0"/>
        <v>0</v>
      </c>
    </row>
    <row r="31" spans="3:6">
      <c r="C31" s="114"/>
      <c r="D31" s="112"/>
      <c r="E31" s="112"/>
      <c r="F31" s="85">
        <f t="shared" si="0"/>
        <v>0</v>
      </c>
    </row>
    <row r="32" spans="3:6">
      <c r="C32" s="114"/>
      <c r="D32" s="112"/>
      <c r="E32" s="112"/>
      <c r="F32" s="85">
        <f t="shared" si="0"/>
        <v>0</v>
      </c>
    </row>
    <row r="33" spans="2:6">
      <c r="C33" s="114"/>
      <c r="D33" s="112"/>
      <c r="E33" s="112"/>
      <c r="F33" s="85">
        <f t="shared" si="0"/>
        <v>0</v>
      </c>
    </row>
    <row r="34" spans="2:6">
      <c r="C34" s="114"/>
      <c r="D34" s="112"/>
      <c r="E34" s="112"/>
      <c r="F34" s="85">
        <f t="shared" si="0"/>
        <v>0</v>
      </c>
    </row>
    <row r="35" spans="2:6">
      <c r="C35" s="114"/>
      <c r="D35" s="112"/>
      <c r="E35" s="112"/>
      <c r="F35" s="85">
        <f t="shared" si="0"/>
        <v>0</v>
      </c>
    </row>
    <row r="36" spans="2:6">
      <c r="C36" s="114"/>
      <c r="D36" s="112"/>
      <c r="E36" s="112"/>
      <c r="F36" s="85">
        <f t="shared" si="0"/>
        <v>0</v>
      </c>
    </row>
    <row r="37" spans="2:6">
      <c r="C37" s="114"/>
      <c r="D37" s="112"/>
      <c r="E37" s="112"/>
      <c r="F37" s="85">
        <f t="shared" si="0"/>
        <v>0</v>
      </c>
    </row>
    <row r="38" spans="2:6">
      <c r="C38" s="114"/>
      <c r="D38" s="112"/>
      <c r="E38" s="112"/>
      <c r="F38" s="85">
        <f t="shared" si="0"/>
        <v>0</v>
      </c>
    </row>
    <row r="39" spans="2:6" ht="14.4" thickBot="1">
      <c r="B39" s="93"/>
      <c r="C39" s="115"/>
      <c r="D39" s="116"/>
      <c r="E39" s="116"/>
      <c r="F39" s="94">
        <f t="shared" si="0"/>
        <v>0</v>
      </c>
    </row>
    <row r="41" spans="2:6" ht="15">
      <c r="E41" s="210" t="s">
        <v>102</v>
      </c>
      <c r="F41" s="210"/>
    </row>
    <row r="42" spans="2:6" ht="15">
      <c r="E42" s="211">
        <v>43301</v>
      </c>
      <c r="F42" s="211"/>
    </row>
  </sheetData>
  <mergeCells count="13">
    <mergeCell ref="B6:C6"/>
    <mergeCell ref="E3:F3"/>
    <mergeCell ref="E4:F4"/>
    <mergeCell ref="E5:F5"/>
    <mergeCell ref="E6:F6"/>
    <mergeCell ref="E41:F41"/>
    <mergeCell ref="E42:F42"/>
    <mergeCell ref="F8:F9"/>
    <mergeCell ref="B10:E10"/>
    <mergeCell ref="B8:B9"/>
    <mergeCell ref="C8:C9"/>
    <mergeCell ref="D8:D9"/>
    <mergeCell ref="E8:E9"/>
  </mergeCells>
  <conditionalFormatting sqref="D6">
    <cfRule type="notContainsBlanks" dxfId="12" priority="1">
      <formula>LEN(TRIM(D6))&gt;0</formula>
    </cfRule>
    <cfRule type="containsBlanks" dxfId="11" priority="2">
      <formula>LEN(TRIM(D6))=0</formula>
    </cfRule>
  </conditionalFormatting>
  <conditionalFormatting sqref="F10 B11:E39">
    <cfRule type="notContainsBlanks" dxfId="10" priority="3">
      <formula>LEN(TRIM(B10))&gt;0</formula>
    </cfRule>
    <cfRule type="containsBlanks" dxfId="9" priority="4">
      <formula>LEN(TRIM(B10))=0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E1D0-BD12-8444-8D1D-5DF9330C5386}">
  <sheetPr>
    <tabColor rgb="FF66CCFF"/>
  </sheetPr>
  <dimension ref="A1:AH53"/>
  <sheetViews>
    <sheetView showGridLines="0" showRowColHeaders="0" tabSelected="1" zoomScale="69" zoomScaleNormal="115" workbookViewId="0">
      <selection activeCell="S1" sqref="S1"/>
    </sheetView>
  </sheetViews>
  <sheetFormatPr defaultColWidth="10.77734375" defaultRowHeight="15"/>
  <cols>
    <col min="1" max="1" width="3" style="6" customWidth="1"/>
    <col min="2" max="2" width="15.33203125" style="6" customWidth="1"/>
    <col min="3" max="3" width="15.6640625" style="6" bestFit="1" customWidth="1"/>
    <col min="4" max="4" width="12.44140625" style="6" customWidth="1"/>
    <col min="5" max="5" width="14.44140625" style="6" bestFit="1" customWidth="1"/>
    <col min="6" max="6" width="8.6640625" style="6" customWidth="1"/>
    <col min="7" max="7" width="3.6640625" style="6" customWidth="1"/>
    <col min="8" max="9" width="1.33203125" style="6" customWidth="1"/>
    <col min="10" max="10" width="10.77734375" style="6" bestFit="1" customWidth="1"/>
    <col min="11" max="11" width="11.109375" style="6" bestFit="1" customWidth="1"/>
    <col min="12" max="12" width="17" style="6" bestFit="1" customWidth="1"/>
    <col min="13" max="13" width="14.6640625" style="6" bestFit="1" customWidth="1"/>
    <col min="14" max="14" width="11.77734375" style="6" customWidth="1"/>
    <col min="15" max="16" width="1.33203125" style="6" customWidth="1"/>
    <col min="17" max="17" width="11.33203125" style="6" bestFit="1" customWidth="1"/>
    <col min="18" max="19" width="16" style="6" bestFit="1" customWidth="1"/>
    <col min="20" max="20" width="18" style="6" bestFit="1" customWidth="1"/>
    <col min="21" max="21" width="12.33203125" style="6" bestFit="1" customWidth="1"/>
    <col min="22" max="23" width="1.33203125" style="6" customWidth="1"/>
    <col min="24" max="24" width="11.77734375" style="6" bestFit="1" customWidth="1"/>
    <col min="25" max="25" width="15.44140625" style="6" bestFit="1" customWidth="1"/>
    <col min="26" max="27" width="1.33203125" style="6" customWidth="1"/>
    <col min="28" max="28" width="11.77734375" style="6" bestFit="1" customWidth="1"/>
    <col min="29" max="29" width="15.44140625" style="6" bestFit="1" customWidth="1"/>
    <col min="30" max="30" width="63.44140625" style="6" customWidth="1"/>
    <col min="31" max="16384" width="10.77734375" style="6"/>
  </cols>
  <sheetData>
    <row r="1" spans="1:34" ht="21" customHeight="1">
      <c r="AC1" s="91"/>
      <c r="AD1" s="91"/>
      <c r="AE1" s="91"/>
      <c r="AF1" s="91"/>
      <c r="AG1" s="91"/>
      <c r="AH1" s="91"/>
    </row>
    <row r="2" spans="1:34" ht="34.049999999999997" customHeight="1">
      <c r="B2" s="235" t="s">
        <v>75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4"/>
      <c r="X2" s="235" t="s">
        <v>76</v>
      </c>
      <c r="Y2" s="235"/>
      <c r="Z2" s="235"/>
      <c r="AA2" s="235"/>
      <c r="AB2" s="235"/>
      <c r="AC2" s="235"/>
    </row>
    <row r="3" spans="1:34" ht="30.6" thickBot="1">
      <c r="B3" s="253" t="s">
        <v>108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4"/>
      <c r="W3" s="5"/>
      <c r="X3" s="253" t="s">
        <v>107</v>
      </c>
      <c r="Y3" s="253"/>
      <c r="Z3" s="253"/>
      <c r="AA3" s="253"/>
      <c r="AB3" s="253"/>
      <c r="AC3" s="253"/>
    </row>
    <row r="4" spans="1:34" ht="9" customHeight="1">
      <c r="H4" s="46"/>
      <c r="I4" s="46"/>
      <c r="O4" s="46"/>
      <c r="P4" s="46"/>
      <c r="Q4" s="232"/>
      <c r="R4" s="232"/>
      <c r="S4" s="232"/>
      <c r="T4" s="232"/>
      <c r="U4" s="232"/>
      <c r="V4" s="4"/>
      <c r="W4" s="5"/>
      <c r="Z4" s="46"/>
      <c r="AA4" s="46"/>
      <c r="AB4" s="46"/>
      <c r="AC4" s="46"/>
    </row>
    <row r="5" spans="1:34" ht="12" customHeight="1">
      <c r="H5" s="4"/>
      <c r="I5" s="5"/>
      <c r="O5" s="4"/>
      <c r="P5" s="5"/>
      <c r="Q5" s="233"/>
      <c r="R5" s="233"/>
      <c r="S5" s="233"/>
      <c r="T5" s="233"/>
      <c r="U5" s="233"/>
      <c r="V5" s="4"/>
      <c r="W5" s="5"/>
    </row>
    <row r="6" spans="1:34" ht="22.95" customHeight="1">
      <c r="C6" s="221" t="s">
        <v>87</v>
      </c>
      <c r="D6" s="221"/>
      <c r="E6" s="221"/>
      <c r="G6" s="60"/>
      <c r="H6" s="4"/>
      <c r="I6" s="5"/>
      <c r="L6" s="221" t="s">
        <v>91</v>
      </c>
      <c r="M6" s="221"/>
      <c r="O6" s="4"/>
      <c r="P6" s="5"/>
      <c r="Q6" s="233"/>
      <c r="R6" s="233"/>
      <c r="S6" s="233"/>
      <c r="T6" s="233"/>
      <c r="U6" s="233"/>
      <c r="V6" s="4"/>
      <c r="W6" s="5"/>
      <c r="X6" s="257" t="str">
        <f>Projected!O32</f>
        <v>Show Name</v>
      </c>
      <c r="Y6" s="257"/>
      <c r="Z6" s="257"/>
      <c r="AA6" s="257"/>
      <c r="AB6" s="257"/>
      <c r="AC6" s="257"/>
    </row>
    <row r="7" spans="1:34" ht="17.399999999999999">
      <c r="C7" s="261" t="s">
        <v>88</v>
      </c>
      <c r="D7" s="261"/>
      <c r="E7" s="76">
        <f>Projected!L12</f>
        <v>0</v>
      </c>
      <c r="H7" s="69"/>
      <c r="I7" s="70"/>
      <c r="J7" s="131"/>
      <c r="L7" s="67" t="s">
        <v>109</v>
      </c>
      <c r="M7" s="79"/>
      <c r="O7" s="69"/>
      <c r="P7" s="70"/>
      <c r="Q7" s="233"/>
      <c r="R7" s="233"/>
      <c r="S7" s="233"/>
      <c r="T7" s="233"/>
      <c r="U7" s="233"/>
      <c r="V7" s="69"/>
      <c r="W7" s="70"/>
      <c r="X7" s="257"/>
      <c r="Y7" s="257"/>
      <c r="Z7" s="257"/>
      <c r="AA7" s="257"/>
      <c r="AB7" s="257"/>
      <c r="AC7" s="257"/>
    </row>
    <row r="8" spans="1:34" ht="21">
      <c r="C8" s="261" t="s">
        <v>89</v>
      </c>
      <c r="D8" s="261"/>
      <c r="E8" s="77">
        <f>ProjExp</f>
        <v>0</v>
      </c>
      <c r="G8" s="60"/>
      <c r="H8" s="71"/>
      <c r="I8" s="72"/>
      <c r="O8" s="71"/>
      <c r="P8" s="72"/>
      <c r="Q8" s="233"/>
      <c r="R8" s="233"/>
      <c r="S8" s="233"/>
      <c r="T8" s="233"/>
      <c r="U8" s="233"/>
      <c r="V8" s="71"/>
      <c r="W8" s="72"/>
      <c r="X8" s="256" t="str">
        <f>Projected!O34</f>
        <v>Production company</v>
      </c>
      <c r="Y8" s="256"/>
      <c r="Z8" s="256"/>
      <c r="AA8" s="256"/>
      <c r="AB8" s="256"/>
      <c r="AC8" s="256"/>
    </row>
    <row r="9" spans="1:34" ht="17.399999999999999">
      <c r="C9" s="261" t="s">
        <v>21</v>
      </c>
      <c r="D9" s="261"/>
      <c r="E9" s="78">
        <f>MaxOccup</f>
        <v>0</v>
      </c>
      <c r="H9" s="73"/>
      <c r="I9" s="74"/>
      <c r="O9" s="73"/>
      <c r="P9" s="74"/>
      <c r="Q9" s="233"/>
      <c r="R9" s="233"/>
      <c r="S9" s="233"/>
      <c r="T9" s="233"/>
      <c r="U9" s="233"/>
      <c r="V9" s="73"/>
      <c r="W9" s="74"/>
      <c r="X9" s="256"/>
      <c r="Y9" s="256"/>
      <c r="Z9" s="256"/>
      <c r="AA9" s="256"/>
      <c r="AB9" s="256"/>
      <c r="AC9" s="256"/>
    </row>
    <row r="10" spans="1:34" ht="17.399999999999999">
      <c r="C10" s="67"/>
      <c r="D10" s="67"/>
      <c r="E10" s="78"/>
      <c r="H10" s="73"/>
      <c r="I10" s="74"/>
      <c r="O10" s="73"/>
      <c r="P10" s="74"/>
      <c r="Q10" s="233"/>
      <c r="R10" s="233"/>
      <c r="S10" s="233"/>
      <c r="T10" s="233"/>
      <c r="U10" s="233"/>
      <c r="V10" s="73"/>
      <c r="W10" s="74"/>
      <c r="X10" s="255" t="str">
        <f>Projected!O35</f>
        <v>Venue</v>
      </c>
      <c r="Y10" s="255"/>
      <c r="Z10" s="255"/>
      <c r="AA10" s="255"/>
      <c r="AB10" s="255"/>
      <c r="AC10" s="255"/>
    </row>
    <row r="11" spans="1:34" ht="21">
      <c r="C11" s="221" t="s">
        <v>90</v>
      </c>
      <c r="D11" s="221"/>
      <c r="E11" s="221"/>
      <c r="H11" s="73"/>
      <c r="I11" s="74"/>
      <c r="O11" s="73"/>
      <c r="P11" s="74"/>
      <c r="Q11" s="233"/>
      <c r="R11" s="233"/>
      <c r="S11" s="233"/>
      <c r="T11" s="233"/>
      <c r="U11" s="233"/>
      <c r="V11" s="73"/>
      <c r="W11" s="74"/>
      <c r="X11" s="255"/>
      <c r="Y11" s="255"/>
      <c r="Z11" s="255"/>
      <c r="AA11" s="255"/>
      <c r="AB11" s="255"/>
      <c r="AC11" s="255"/>
    </row>
    <row r="12" spans="1:34" ht="17.399999999999999">
      <c r="C12" s="8"/>
      <c r="D12" s="67" t="s">
        <v>128</v>
      </c>
      <c r="E12" s="158">
        <f>Projected!L14</f>
        <v>0</v>
      </c>
      <c r="H12" s="73"/>
      <c r="I12" s="74"/>
      <c r="O12" s="73"/>
      <c r="P12" s="74"/>
      <c r="Q12" s="233"/>
      <c r="R12" s="233"/>
      <c r="S12" s="233"/>
      <c r="T12" s="233"/>
      <c r="U12" s="233"/>
      <c r="V12" s="73"/>
      <c r="W12" s="74"/>
      <c r="X12" s="254" t="str">
        <f>Projected!O37</f>
        <v>Shhow dates and week</v>
      </c>
      <c r="Y12" s="254"/>
      <c r="Z12" s="254"/>
      <c r="AA12" s="254"/>
      <c r="AB12" s="254"/>
      <c r="AC12" s="254"/>
    </row>
    <row r="13" spans="1:34" ht="17.399999999999999">
      <c r="C13" s="261" t="s">
        <v>127</v>
      </c>
      <c r="D13" s="261"/>
      <c r="E13" s="76">
        <f>Projected!L13</f>
        <v>0</v>
      </c>
      <c r="H13" s="73"/>
      <c r="I13" s="74"/>
      <c r="O13" s="73"/>
      <c r="P13" s="74"/>
      <c r="Q13" s="233"/>
      <c r="R13" s="233"/>
      <c r="S13" s="233"/>
      <c r="T13" s="233"/>
      <c r="U13" s="233"/>
      <c r="V13" s="73"/>
      <c r="W13" s="74"/>
      <c r="X13" s="254"/>
      <c r="Y13" s="254"/>
      <c r="Z13" s="254"/>
      <c r="AA13" s="254"/>
      <c r="AB13" s="254"/>
      <c r="AC13" s="254"/>
    </row>
    <row r="14" spans="1:34" ht="10.95" customHeight="1">
      <c r="A14" s="233"/>
      <c r="B14" s="250"/>
      <c r="C14" s="250"/>
      <c r="D14" s="263"/>
      <c r="E14" s="233"/>
      <c r="F14" s="75"/>
      <c r="G14" s="233"/>
      <c r="H14" s="73"/>
      <c r="I14" s="74"/>
      <c r="J14" s="233"/>
      <c r="K14" s="233"/>
      <c r="L14" s="233"/>
      <c r="M14" s="233"/>
      <c r="N14" s="233"/>
      <c r="O14" s="73"/>
      <c r="P14" s="74"/>
      <c r="Q14" s="233"/>
      <c r="R14" s="233"/>
      <c r="S14" s="233"/>
      <c r="T14" s="233"/>
      <c r="U14" s="233"/>
      <c r="V14" s="266"/>
      <c r="W14" s="267"/>
      <c r="X14" s="132"/>
      <c r="Y14" s="132"/>
      <c r="Z14" s="132"/>
      <c r="AA14" s="132"/>
      <c r="AB14" s="233"/>
      <c r="AC14" s="233"/>
    </row>
    <row r="15" spans="1:34" ht="7.95" customHeight="1" thickBot="1">
      <c r="A15" s="233"/>
      <c r="B15" s="262"/>
      <c r="C15" s="262"/>
      <c r="D15" s="264"/>
      <c r="E15" s="234"/>
      <c r="F15" s="133"/>
      <c r="G15" s="234"/>
      <c r="H15" s="265"/>
      <c r="I15" s="265"/>
      <c r="J15" s="234"/>
      <c r="K15" s="234"/>
      <c r="L15" s="234"/>
      <c r="M15" s="234"/>
      <c r="N15" s="234"/>
      <c r="O15" s="265"/>
      <c r="P15" s="265"/>
      <c r="Q15" s="234"/>
      <c r="R15" s="234"/>
      <c r="S15" s="234"/>
      <c r="T15" s="234"/>
      <c r="U15" s="234"/>
      <c r="V15" s="266"/>
      <c r="W15" s="267"/>
      <c r="X15" s="39"/>
      <c r="Y15" s="39"/>
      <c r="Z15" s="265"/>
      <c r="AA15" s="265"/>
      <c r="AB15" s="234"/>
      <c r="AC15" s="234"/>
    </row>
    <row r="16" spans="1:34" ht="7.95" customHeight="1">
      <c r="A16" s="233"/>
      <c r="B16" s="213" t="s">
        <v>133</v>
      </c>
      <c r="C16" s="213"/>
      <c r="D16" s="213"/>
      <c r="E16" s="213"/>
      <c r="F16" s="213"/>
      <c r="G16" s="213"/>
      <c r="H16" s="265"/>
      <c r="I16" s="265"/>
      <c r="J16" s="213" t="s">
        <v>132</v>
      </c>
      <c r="K16" s="213"/>
      <c r="L16" s="213"/>
      <c r="M16" s="213"/>
      <c r="N16" s="213"/>
      <c r="O16" s="265"/>
      <c r="P16" s="265"/>
      <c r="Q16" s="213" t="s">
        <v>19</v>
      </c>
      <c r="R16" s="213"/>
      <c r="S16" s="213"/>
      <c r="T16" s="213"/>
      <c r="U16" s="213"/>
      <c r="V16" s="266"/>
      <c r="W16" s="267"/>
      <c r="X16" s="213" t="s">
        <v>126</v>
      </c>
      <c r="Y16" s="213"/>
      <c r="Z16" s="265"/>
      <c r="AA16" s="265"/>
      <c r="AB16" s="213" t="s">
        <v>105</v>
      </c>
      <c r="AC16" s="213"/>
    </row>
    <row r="17" spans="1:30" ht="10.95" customHeight="1">
      <c r="A17" s="233"/>
      <c r="B17" s="221"/>
      <c r="C17" s="221"/>
      <c r="D17" s="221"/>
      <c r="E17" s="221"/>
      <c r="F17" s="221"/>
      <c r="G17" s="221"/>
      <c r="H17" s="4"/>
      <c r="I17" s="5"/>
      <c r="J17" s="221"/>
      <c r="K17" s="221"/>
      <c r="L17" s="221"/>
      <c r="M17" s="221"/>
      <c r="N17" s="221"/>
      <c r="O17" s="4"/>
      <c r="P17" s="5"/>
      <c r="Q17" s="221"/>
      <c r="R17" s="221"/>
      <c r="S17" s="221"/>
      <c r="T17" s="221"/>
      <c r="U17" s="221"/>
      <c r="V17" s="266"/>
      <c r="W17" s="267"/>
      <c r="X17" s="221"/>
      <c r="Y17" s="221"/>
      <c r="Z17" s="4"/>
      <c r="AA17" s="5"/>
      <c r="AB17" s="221"/>
      <c r="AC17" s="221"/>
    </row>
    <row r="18" spans="1:30" ht="24" customHeight="1" thickBot="1">
      <c r="B18" s="214"/>
      <c r="C18" s="214"/>
      <c r="D18" s="214"/>
      <c r="E18" s="214"/>
      <c r="F18" s="214"/>
      <c r="G18" s="214"/>
      <c r="H18" s="4"/>
      <c r="I18" s="5"/>
      <c r="J18" s="214"/>
      <c r="K18" s="214"/>
      <c r="L18" s="214"/>
      <c r="M18" s="214"/>
      <c r="N18" s="214"/>
      <c r="O18" s="4"/>
      <c r="P18" s="5"/>
      <c r="Q18" s="214"/>
      <c r="R18" s="214"/>
      <c r="S18" s="214"/>
      <c r="T18" s="214"/>
      <c r="U18" s="214"/>
      <c r="V18" s="4"/>
      <c r="W18" s="5"/>
      <c r="X18" s="214"/>
      <c r="Y18" s="214"/>
      <c r="Z18" s="4"/>
      <c r="AA18" s="5"/>
      <c r="AB18" s="214"/>
      <c r="AC18" s="214"/>
    </row>
    <row r="19" spans="1:30" s="182" customFormat="1" ht="35.25" customHeight="1" thickBot="1">
      <c r="B19" s="183" t="s">
        <v>80</v>
      </c>
      <c r="C19" s="184" t="s">
        <v>103</v>
      </c>
      <c r="D19" s="183" t="s">
        <v>104</v>
      </c>
      <c r="E19" s="183" t="s">
        <v>94</v>
      </c>
      <c r="F19" s="260" t="s">
        <v>93</v>
      </c>
      <c r="G19" s="260"/>
      <c r="H19" s="185"/>
      <c r="I19" s="186"/>
      <c r="J19" s="183" t="s">
        <v>131</v>
      </c>
      <c r="K19" s="183" t="s">
        <v>81</v>
      </c>
      <c r="L19" s="183" t="s">
        <v>82</v>
      </c>
      <c r="M19" s="183" t="s">
        <v>83</v>
      </c>
      <c r="N19" s="183" t="s">
        <v>92</v>
      </c>
      <c r="O19" s="185"/>
      <c r="P19" s="186"/>
      <c r="Q19" s="187" t="s">
        <v>111</v>
      </c>
      <c r="R19" s="187" t="s">
        <v>110</v>
      </c>
      <c r="S19" s="188" t="s">
        <v>84</v>
      </c>
      <c r="T19" s="188" t="s">
        <v>85</v>
      </c>
      <c r="U19" s="188" t="s">
        <v>86</v>
      </c>
      <c r="V19" s="185"/>
      <c r="W19" s="186"/>
      <c r="X19" s="183" t="s">
        <v>106</v>
      </c>
      <c r="Y19" s="189" t="s">
        <v>95</v>
      </c>
      <c r="Z19" s="185"/>
      <c r="AA19" s="186"/>
      <c r="AB19" s="183" t="s">
        <v>106</v>
      </c>
      <c r="AC19" s="189" t="s">
        <v>95</v>
      </c>
    </row>
    <row r="20" spans="1:30" ht="16.95" customHeight="1">
      <c r="B20" s="159"/>
      <c r="C20" s="95"/>
      <c r="D20" s="96"/>
      <c r="E20" s="97">
        <f t="shared" ref="E20:E39" si="0">(($E$7*(1+$E$13)+$E$12)*D20)</f>
        <v>0</v>
      </c>
      <c r="F20" s="268">
        <f t="shared" ref="F20:F39" si="1">D20-SUM(E20:E20)</f>
        <v>0</v>
      </c>
      <c r="G20" s="269"/>
      <c r="H20" s="80"/>
      <c r="I20" s="81"/>
      <c r="J20" s="164"/>
      <c r="K20" s="119"/>
      <c r="L20" s="96"/>
      <c r="M20" s="97">
        <f t="shared" ref="M20:M39" si="2">(1-$M$7)*L20</f>
        <v>0</v>
      </c>
      <c r="N20" s="102">
        <f>K20+M20</f>
        <v>0</v>
      </c>
      <c r="O20" s="80"/>
      <c r="P20" s="81"/>
      <c r="Q20" s="101">
        <f>N20+F20</f>
        <v>0</v>
      </c>
      <c r="R20" s="101">
        <f>Q20</f>
        <v>0</v>
      </c>
      <c r="S20" s="105" t="str">
        <f t="shared" ref="S20:S39" si="3">IF(R20=0, "0%", R20/$E$8)</f>
        <v>0%</v>
      </c>
      <c r="T20" s="105" t="str">
        <f>IF(C20=0, "0%", C20/$E$9)</f>
        <v>0%</v>
      </c>
      <c r="U20" s="106">
        <f>C20+J20</f>
        <v>0</v>
      </c>
      <c r="V20" s="80"/>
      <c r="W20" s="81"/>
      <c r="X20" s="101">
        <f>IF(AB20&lt;0,0,AB20)</f>
        <v>0</v>
      </c>
      <c r="Y20" s="102">
        <f>Projected!$S$43*'Breakeven Tracker'!X20</f>
        <v>0</v>
      </c>
      <c r="Z20" s="80"/>
      <c r="AA20" s="81"/>
      <c r="AB20" s="107">
        <f>IF(R20-$E$8&lt;0,0,R20-$E$8)</f>
        <v>0</v>
      </c>
      <c r="AC20" s="102">
        <f>Projected!$S$43*'Breakeven Tracker'!AB20</f>
        <v>0</v>
      </c>
      <c r="AD20" s="156">
        <f>U20</f>
        <v>0</v>
      </c>
    </row>
    <row r="21" spans="1:30" ht="16.95" customHeight="1">
      <c r="B21" s="160"/>
      <c r="C21" s="161"/>
      <c r="D21" s="117"/>
      <c r="E21" s="99">
        <f t="shared" si="0"/>
        <v>0</v>
      </c>
      <c r="F21" s="258">
        <f t="shared" si="1"/>
        <v>0</v>
      </c>
      <c r="G21" s="259"/>
      <c r="H21" s="82"/>
      <c r="I21" s="83"/>
      <c r="J21" s="165"/>
      <c r="K21" s="120"/>
      <c r="L21" s="117"/>
      <c r="M21" s="99">
        <f t="shared" si="2"/>
        <v>0</v>
      </c>
      <c r="N21" s="103">
        <f t="shared" ref="N21:N38" si="4">K21+M21</f>
        <v>0</v>
      </c>
      <c r="O21" s="82"/>
      <c r="P21" s="83"/>
      <c r="Q21" s="107">
        <f t="shared" ref="Q21:Q39" si="5">N21+F21-F20</f>
        <v>0</v>
      </c>
      <c r="R21" s="107">
        <f>Q21+R20</f>
        <v>0</v>
      </c>
      <c r="S21" s="108" t="str">
        <f t="shared" si="3"/>
        <v>0%</v>
      </c>
      <c r="T21" s="108" t="str">
        <f t="shared" ref="T21:T39" si="6">IF(C21=0,T20, C21/$E$9)</f>
        <v>0%</v>
      </c>
      <c r="U21" s="81">
        <f t="shared" ref="U21:U39" si="7">C21+J21-C20</f>
        <v>0</v>
      </c>
      <c r="V21" s="82"/>
      <c r="W21" s="83"/>
      <c r="X21" s="107">
        <f>IF(AB21&lt;0,0,AB21-AB20)</f>
        <v>0</v>
      </c>
      <c r="Y21" s="103">
        <f>Projected!$S$43*'Breakeven Tracker'!X21</f>
        <v>0</v>
      </c>
      <c r="Z21" s="82"/>
      <c r="AA21" s="83"/>
      <c r="AB21" s="107">
        <f>IF(R21-$E$8&lt;0,0,R21-$E$8)</f>
        <v>0</v>
      </c>
      <c r="AC21" s="103">
        <f>Projected!$S$43*'Breakeven Tracker'!AB21</f>
        <v>0</v>
      </c>
      <c r="AD21" s="156">
        <f t="shared" ref="AD21:AD39" si="8">U21</f>
        <v>0</v>
      </c>
    </row>
    <row r="22" spans="1:30" ht="16.95" customHeight="1">
      <c r="B22" s="160"/>
      <c r="C22" s="161"/>
      <c r="D22" s="117"/>
      <c r="E22" s="99">
        <f t="shared" si="0"/>
        <v>0</v>
      </c>
      <c r="F22" s="258">
        <f t="shared" si="1"/>
        <v>0</v>
      </c>
      <c r="G22" s="259"/>
      <c r="H22" s="82"/>
      <c r="I22" s="83"/>
      <c r="J22" s="165"/>
      <c r="K22" s="120"/>
      <c r="L22" s="117"/>
      <c r="M22" s="99">
        <f t="shared" si="2"/>
        <v>0</v>
      </c>
      <c r="N22" s="103">
        <f t="shared" si="4"/>
        <v>0</v>
      </c>
      <c r="O22" s="82"/>
      <c r="P22" s="83"/>
      <c r="Q22" s="107">
        <f t="shared" si="5"/>
        <v>0</v>
      </c>
      <c r="R22" s="107">
        <f t="shared" ref="R22:R38" si="9">Q22+R21</f>
        <v>0</v>
      </c>
      <c r="S22" s="108" t="str">
        <f t="shared" si="3"/>
        <v>0%</v>
      </c>
      <c r="T22" s="108" t="str">
        <f t="shared" si="6"/>
        <v>0%</v>
      </c>
      <c r="U22" s="81">
        <f t="shared" si="7"/>
        <v>0</v>
      </c>
      <c r="V22" s="82"/>
      <c r="W22" s="83"/>
      <c r="X22" s="107">
        <f t="shared" ref="X22:X39" si="10">IF(AB22&lt;0,0,AB22-AB21)</f>
        <v>0</v>
      </c>
      <c r="Y22" s="103">
        <f>Projected!$S$43*'Breakeven Tracker'!X22</f>
        <v>0</v>
      </c>
      <c r="Z22" s="82"/>
      <c r="AA22" s="83"/>
      <c r="AB22" s="107">
        <f t="shared" ref="AB22:AB39" si="11">IF(R22-$E$8&lt;0,AB21,R22-$E$8)</f>
        <v>0</v>
      </c>
      <c r="AC22" s="103">
        <f>Projected!$S$43*'Breakeven Tracker'!AB22</f>
        <v>0</v>
      </c>
      <c r="AD22" s="156">
        <f t="shared" si="8"/>
        <v>0</v>
      </c>
    </row>
    <row r="23" spans="1:30" ht="16.95" customHeight="1">
      <c r="B23" s="160"/>
      <c r="C23" s="161"/>
      <c r="D23" s="117"/>
      <c r="E23" s="99">
        <f t="shared" si="0"/>
        <v>0</v>
      </c>
      <c r="F23" s="258">
        <f t="shared" si="1"/>
        <v>0</v>
      </c>
      <c r="G23" s="259"/>
      <c r="H23" s="82"/>
      <c r="I23" s="83"/>
      <c r="J23" s="165"/>
      <c r="K23" s="120"/>
      <c r="L23" s="117"/>
      <c r="M23" s="99">
        <f t="shared" si="2"/>
        <v>0</v>
      </c>
      <c r="N23" s="103">
        <f t="shared" si="4"/>
        <v>0</v>
      </c>
      <c r="O23" s="82"/>
      <c r="P23" s="83"/>
      <c r="Q23" s="107">
        <f t="shared" si="5"/>
        <v>0</v>
      </c>
      <c r="R23" s="107">
        <f t="shared" si="9"/>
        <v>0</v>
      </c>
      <c r="S23" s="108" t="str">
        <f t="shared" si="3"/>
        <v>0%</v>
      </c>
      <c r="T23" s="108" t="str">
        <f t="shared" si="6"/>
        <v>0%</v>
      </c>
      <c r="U23" s="81">
        <f t="shared" si="7"/>
        <v>0</v>
      </c>
      <c r="V23" s="82"/>
      <c r="W23" s="83"/>
      <c r="X23" s="107">
        <f t="shared" si="10"/>
        <v>0</v>
      </c>
      <c r="Y23" s="103">
        <f>Projected!$S$43*'Breakeven Tracker'!X23</f>
        <v>0</v>
      </c>
      <c r="Z23" s="82"/>
      <c r="AA23" s="83"/>
      <c r="AB23" s="107">
        <f t="shared" si="11"/>
        <v>0</v>
      </c>
      <c r="AC23" s="103">
        <f>Projected!$S$43*'Breakeven Tracker'!AB23</f>
        <v>0</v>
      </c>
      <c r="AD23" s="156">
        <f t="shared" si="8"/>
        <v>0</v>
      </c>
    </row>
    <row r="24" spans="1:30" ht="18" customHeight="1">
      <c r="B24" s="160"/>
      <c r="C24" s="161"/>
      <c r="D24" s="117"/>
      <c r="E24" s="99">
        <f t="shared" si="0"/>
        <v>0</v>
      </c>
      <c r="F24" s="258">
        <f t="shared" si="1"/>
        <v>0</v>
      </c>
      <c r="G24" s="259"/>
      <c r="H24" s="82"/>
      <c r="I24" s="83"/>
      <c r="J24" s="165"/>
      <c r="K24" s="120"/>
      <c r="L24" s="117"/>
      <c r="M24" s="99">
        <f t="shared" si="2"/>
        <v>0</v>
      </c>
      <c r="N24" s="103">
        <f t="shared" si="4"/>
        <v>0</v>
      </c>
      <c r="O24" s="82"/>
      <c r="P24" s="83"/>
      <c r="Q24" s="107">
        <f t="shared" si="5"/>
        <v>0</v>
      </c>
      <c r="R24" s="107">
        <f t="shared" si="9"/>
        <v>0</v>
      </c>
      <c r="S24" s="108" t="str">
        <f t="shared" si="3"/>
        <v>0%</v>
      </c>
      <c r="T24" s="108" t="str">
        <f t="shared" si="6"/>
        <v>0%</v>
      </c>
      <c r="U24" s="81">
        <f t="shared" si="7"/>
        <v>0</v>
      </c>
      <c r="V24" s="82"/>
      <c r="W24" s="83"/>
      <c r="X24" s="107">
        <f t="shared" si="10"/>
        <v>0</v>
      </c>
      <c r="Y24" s="103">
        <f>Projected!$S$43*'Breakeven Tracker'!X24</f>
        <v>0</v>
      </c>
      <c r="Z24" s="82"/>
      <c r="AA24" s="83"/>
      <c r="AB24" s="107">
        <f t="shared" si="11"/>
        <v>0</v>
      </c>
      <c r="AC24" s="103">
        <f>Projected!$S$43*'Breakeven Tracker'!AB24</f>
        <v>0</v>
      </c>
      <c r="AD24" s="156">
        <f t="shared" si="8"/>
        <v>0</v>
      </c>
    </row>
    <row r="25" spans="1:30">
      <c r="B25" s="160"/>
      <c r="C25" s="161"/>
      <c r="D25" s="117"/>
      <c r="E25" s="99">
        <f t="shared" si="0"/>
        <v>0</v>
      </c>
      <c r="F25" s="258">
        <f t="shared" si="1"/>
        <v>0</v>
      </c>
      <c r="G25" s="259"/>
      <c r="H25" s="82"/>
      <c r="I25" s="83"/>
      <c r="J25" s="165"/>
      <c r="K25" s="120"/>
      <c r="L25" s="117"/>
      <c r="M25" s="99">
        <f t="shared" si="2"/>
        <v>0</v>
      </c>
      <c r="N25" s="103">
        <f t="shared" si="4"/>
        <v>0</v>
      </c>
      <c r="O25" s="82"/>
      <c r="P25" s="83"/>
      <c r="Q25" s="107">
        <f t="shared" si="5"/>
        <v>0</v>
      </c>
      <c r="R25" s="107">
        <f t="shared" si="9"/>
        <v>0</v>
      </c>
      <c r="S25" s="108" t="str">
        <f t="shared" si="3"/>
        <v>0%</v>
      </c>
      <c r="T25" s="108" t="str">
        <f t="shared" si="6"/>
        <v>0%</v>
      </c>
      <c r="U25" s="81">
        <f t="shared" si="7"/>
        <v>0</v>
      </c>
      <c r="V25" s="82"/>
      <c r="W25" s="83"/>
      <c r="X25" s="107">
        <f t="shared" si="10"/>
        <v>0</v>
      </c>
      <c r="Y25" s="103">
        <f>Projected!$S$43*'Breakeven Tracker'!X25</f>
        <v>0</v>
      </c>
      <c r="Z25" s="82"/>
      <c r="AA25" s="83"/>
      <c r="AB25" s="107">
        <f t="shared" si="11"/>
        <v>0</v>
      </c>
      <c r="AC25" s="103">
        <f>Projected!$S$43*'Breakeven Tracker'!AB25</f>
        <v>0</v>
      </c>
      <c r="AD25" s="156">
        <f t="shared" si="8"/>
        <v>0</v>
      </c>
    </row>
    <row r="26" spans="1:30">
      <c r="B26" s="160"/>
      <c r="C26" s="161"/>
      <c r="D26" s="117"/>
      <c r="E26" s="99">
        <f t="shared" si="0"/>
        <v>0</v>
      </c>
      <c r="F26" s="258">
        <f t="shared" si="1"/>
        <v>0</v>
      </c>
      <c r="G26" s="259"/>
      <c r="H26" s="82"/>
      <c r="I26" s="83"/>
      <c r="J26" s="165"/>
      <c r="K26" s="120"/>
      <c r="L26" s="117"/>
      <c r="M26" s="99">
        <f t="shared" si="2"/>
        <v>0</v>
      </c>
      <c r="N26" s="103">
        <f t="shared" si="4"/>
        <v>0</v>
      </c>
      <c r="O26" s="82"/>
      <c r="P26" s="83"/>
      <c r="Q26" s="107">
        <f t="shared" si="5"/>
        <v>0</v>
      </c>
      <c r="R26" s="107">
        <f t="shared" si="9"/>
        <v>0</v>
      </c>
      <c r="S26" s="108" t="str">
        <f t="shared" si="3"/>
        <v>0%</v>
      </c>
      <c r="T26" s="108" t="str">
        <f t="shared" si="6"/>
        <v>0%</v>
      </c>
      <c r="U26" s="81">
        <f t="shared" si="7"/>
        <v>0</v>
      </c>
      <c r="V26" s="82"/>
      <c r="W26" s="83"/>
      <c r="X26" s="107">
        <f t="shared" si="10"/>
        <v>0</v>
      </c>
      <c r="Y26" s="103">
        <f>Projected!$S$43*'Breakeven Tracker'!X26</f>
        <v>0</v>
      </c>
      <c r="Z26" s="82"/>
      <c r="AA26" s="83"/>
      <c r="AB26" s="107">
        <f t="shared" si="11"/>
        <v>0</v>
      </c>
      <c r="AC26" s="103">
        <f>Projected!$S$43*'Breakeven Tracker'!AB26</f>
        <v>0</v>
      </c>
      <c r="AD26" s="156">
        <f t="shared" si="8"/>
        <v>0</v>
      </c>
    </row>
    <row r="27" spans="1:30">
      <c r="B27" s="160"/>
      <c r="C27" s="161"/>
      <c r="D27" s="117"/>
      <c r="E27" s="99">
        <f t="shared" si="0"/>
        <v>0</v>
      </c>
      <c r="F27" s="258">
        <f t="shared" si="1"/>
        <v>0</v>
      </c>
      <c r="G27" s="259"/>
      <c r="H27" s="82"/>
      <c r="I27" s="83"/>
      <c r="J27" s="165"/>
      <c r="K27" s="120"/>
      <c r="L27" s="117"/>
      <c r="M27" s="99">
        <f t="shared" si="2"/>
        <v>0</v>
      </c>
      <c r="N27" s="103">
        <f t="shared" si="4"/>
        <v>0</v>
      </c>
      <c r="O27" s="82"/>
      <c r="P27" s="83"/>
      <c r="Q27" s="107">
        <f t="shared" si="5"/>
        <v>0</v>
      </c>
      <c r="R27" s="107">
        <f t="shared" si="9"/>
        <v>0</v>
      </c>
      <c r="S27" s="108" t="str">
        <f t="shared" si="3"/>
        <v>0%</v>
      </c>
      <c r="T27" s="108" t="str">
        <f t="shared" si="6"/>
        <v>0%</v>
      </c>
      <c r="U27" s="81">
        <f t="shared" si="7"/>
        <v>0</v>
      </c>
      <c r="V27" s="82"/>
      <c r="W27" s="83"/>
      <c r="X27" s="107">
        <f t="shared" si="10"/>
        <v>0</v>
      </c>
      <c r="Y27" s="103">
        <f>Projected!$S$43*'Breakeven Tracker'!X27</f>
        <v>0</v>
      </c>
      <c r="Z27" s="82"/>
      <c r="AA27" s="83"/>
      <c r="AB27" s="107">
        <f t="shared" si="11"/>
        <v>0</v>
      </c>
      <c r="AC27" s="103">
        <f>Projected!$S$43*'Breakeven Tracker'!AB27</f>
        <v>0</v>
      </c>
      <c r="AD27" s="156">
        <f t="shared" si="8"/>
        <v>0</v>
      </c>
    </row>
    <row r="28" spans="1:30">
      <c r="B28" s="160"/>
      <c r="C28" s="161"/>
      <c r="D28" s="117"/>
      <c r="E28" s="99">
        <f t="shared" si="0"/>
        <v>0</v>
      </c>
      <c r="F28" s="258">
        <f t="shared" si="1"/>
        <v>0</v>
      </c>
      <c r="G28" s="259"/>
      <c r="H28" s="82"/>
      <c r="I28" s="83"/>
      <c r="J28" s="165"/>
      <c r="K28" s="120"/>
      <c r="L28" s="117"/>
      <c r="M28" s="99">
        <f t="shared" si="2"/>
        <v>0</v>
      </c>
      <c r="N28" s="103">
        <f t="shared" si="4"/>
        <v>0</v>
      </c>
      <c r="O28" s="82"/>
      <c r="P28" s="83"/>
      <c r="Q28" s="107">
        <f t="shared" si="5"/>
        <v>0</v>
      </c>
      <c r="R28" s="107">
        <f t="shared" si="9"/>
        <v>0</v>
      </c>
      <c r="S28" s="108" t="str">
        <f t="shared" si="3"/>
        <v>0%</v>
      </c>
      <c r="T28" s="108" t="str">
        <f t="shared" si="6"/>
        <v>0%</v>
      </c>
      <c r="U28" s="81">
        <f t="shared" si="7"/>
        <v>0</v>
      </c>
      <c r="V28" s="82"/>
      <c r="W28" s="83"/>
      <c r="X28" s="107">
        <f t="shared" si="10"/>
        <v>0</v>
      </c>
      <c r="Y28" s="103">
        <f>Projected!$S$43*'Breakeven Tracker'!X28</f>
        <v>0</v>
      </c>
      <c r="Z28" s="82"/>
      <c r="AA28" s="83"/>
      <c r="AB28" s="107">
        <f t="shared" si="11"/>
        <v>0</v>
      </c>
      <c r="AC28" s="103">
        <f>Projected!$S$43*'Breakeven Tracker'!AB28</f>
        <v>0</v>
      </c>
      <c r="AD28" s="156">
        <f t="shared" si="8"/>
        <v>0</v>
      </c>
    </row>
    <row r="29" spans="1:30">
      <c r="B29" s="160"/>
      <c r="C29" s="161"/>
      <c r="D29" s="117"/>
      <c r="E29" s="99">
        <f t="shared" si="0"/>
        <v>0</v>
      </c>
      <c r="F29" s="258">
        <f t="shared" si="1"/>
        <v>0</v>
      </c>
      <c r="G29" s="259"/>
      <c r="H29" s="82"/>
      <c r="I29" s="83"/>
      <c r="J29" s="165"/>
      <c r="K29" s="120"/>
      <c r="L29" s="117"/>
      <c r="M29" s="99">
        <f t="shared" si="2"/>
        <v>0</v>
      </c>
      <c r="N29" s="103">
        <f t="shared" si="4"/>
        <v>0</v>
      </c>
      <c r="O29" s="82"/>
      <c r="P29" s="83"/>
      <c r="Q29" s="107">
        <f t="shared" si="5"/>
        <v>0</v>
      </c>
      <c r="R29" s="107">
        <f t="shared" si="9"/>
        <v>0</v>
      </c>
      <c r="S29" s="108" t="str">
        <f t="shared" si="3"/>
        <v>0%</v>
      </c>
      <c r="T29" s="108" t="str">
        <f t="shared" si="6"/>
        <v>0%</v>
      </c>
      <c r="U29" s="81">
        <f t="shared" si="7"/>
        <v>0</v>
      </c>
      <c r="V29" s="82"/>
      <c r="W29" s="83"/>
      <c r="X29" s="107">
        <f t="shared" si="10"/>
        <v>0</v>
      </c>
      <c r="Y29" s="103">
        <f>Projected!$S$43*'Breakeven Tracker'!X29</f>
        <v>0</v>
      </c>
      <c r="Z29" s="82"/>
      <c r="AA29" s="83"/>
      <c r="AB29" s="107">
        <f t="shared" si="11"/>
        <v>0</v>
      </c>
      <c r="AC29" s="103">
        <f>Projected!$S$43*'Breakeven Tracker'!AB29</f>
        <v>0</v>
      </c>
      <c r="AD29" s="156">
        <f t="shared" si="8"/>
        <v>0</v>
      </c>
    </row>
    <row r="30" spans="1:30">
      <c r="B30" s="160"/>
      <c r="C30" s="161"/>
      <c r="D30" s="117"/>
      <c r="E30" s="99">
        <f t="shared" si="0"/>
        <v>0</v>
      </c>
      <c r="F30" s="258">
        <f t="shared" si="1"/>
        <v>0</v>
      </c>
      <c r="G30" s="259"/>
      <c r="H30" s="82"/>
      <c r="I30" s="83"/>
      <c r="J30" s="165"/>
      <c r="K30" s="120"/>
      <c r="L30" s="117"/>
      <c r="M30" s="99">
        <f t="shared" si="2"/>
        <v>0</v>
      </c>
      <c r="N30" s="103">
        <f t="shared" si="4"/>
        <v>0</v>
      </c>
      <c r="O30" s="82"/>
      <c r="P30" s="83"/>
      <c r="Q30" s="107">
        <f t="shared" si="5"/>
        <v>0</v>
      </c>
      <c r="R30" s="107">
        <f t="shared" si="9"/>
        <v>0</v>
      </c>
      <c r="S30" s="108" t="str">
        <f t="shared" si="3"/>
        <v>0%</v>
      </c>
      <c r="T30" s="108" t="str">
        <f t="shared" si="6"/>
        <v>0%</v>
      </c>
      <c r="U30" s="81">
        <f t="shared" si="7"/>
        <v>0</v>
      </c>
      <c r="V30" s="82"/>
      <c r="W30" s="83"/>
      <c r="X30" s="107">
        <f t="shared" si="10"/>
        <v>0</v>
      </c>
      <c r="Y30" s="103">
        <f>Projected!$S$43*'Breakeven Tracker'!X30</f>
        <v>0</v>
      </c>
      <c r="Z30" s="82"/>
      <c r="AA30" s="83"/>
      <c r="AB30" s="107">
        <f t="shared" si="11"/>
        <v>0</v>
      </c>
      <c r="AC30" s="103">
        <f>Projected!$S$43*'Breakeven Tracker'!AB30</f>
        <v>0</v>
      </c>
      <c r="AD30" s="156">
        <f t="shared" si="8"/>
        <v>0</v>
      </c>
    </row>
    <row r="31" spans="1:30">
      <c r="B31" s="160"/>
      <c r="C31" s="161"/>
      <c r="D31" s="117"/>
      <c r="E31" s="99">
        <f t="shared" si="0"/>
        <v>0</v>
      </c>
      <c r="F31" s="258">
        <f t="shared" si="1"/>
        <v>0</v>
      </c>
      <c r="G31" s="259"/>
      <c r="H31" s="82"/>
      <c r="I31" s="83"/>
      <c r="J31" s="165"/>
      <c r="K31" s="120"/>
      <c r="L31" s="117"/>
      <c r="M31" s="99">
        <f t="shared" si="2"/>
        <v>0</v>
      </c>
      <c r="N31" s="103">
        <f t="shared" si="4"/>
        <v>0</v>
      </c>
      <c r="O31" s="82"/>
      <c r="P31" s="83"/>
      <c r="Q31" s="107">
        <f t="shared" si="5"/>
        <v>0</v>
      </c>
      <c r="R31" s="107">
        <f t="shared" si="9"/>
        <v>0</v>
      </c>
      <c r="S31" s="108" t="str">
        <f t="shared" si="3"/>
        <v>0%</v>
      </c>
      <c r="T31" s="108" t="str">
        <f t="shared" si="6"/>
        <v>0%</v>
      </c>
      <c r="U31" s="81">
        <f t="shared" si="7"/>
        <v>0</v>
      </c>
      <c r="V31" s="82"/>
      <c r="W31" s="83"/>
      <c r="X31" s="107">
        <f t="shared" si="10"/>
        <v>0</v>
      </c>
      <c r="Y31" s="103">
        <f>Projected!$S$43*'Breakeven Tracker'!X31</f>
        <v>0</v>
      </c>
      <c r="Z31" s="82"/>
      <c r="AA31" s="83"/>
      <c r="AB31" s="107">
        <f t="shared" si="11"/>
        <v>0</v>
      </c>
      <c r="AC31" s="103">
        <f>Projected!$S$43*'Breakeven Tracker'!AB31</f>
        <v>0</v>
      </c>
      <c r="AD31" s="156">
        <f t="shared" si="8"/>
        <v>0</v>
      </c>
    </row>
    <row r="32" spans="1:30">
      <c r="B32" s="160"/>
      <c r="C32" s="161"/>
      <c r="D32" s="117"/>
      <c r="E32" s="99">
        <f t="shared" si="0"/>
        <v>0</v>
      </c>
      <c r="F32" s="258">
        <f t="shared" si="1"/>
        <v>0</v>
      </c>
      <c r="G32" s="259"/>
      <c r="H32" s="82"/>
      <c r="I32" s="83"/>
      <c r="J32" s="165"/>
      <c r="K32" s="120"/>
      <c r="L32" s="117"/>
      <c r="M32" s="99">
        <f t="shared" si="2"/>
        <v>0</v>
      </c>
      <c r="N32" s="103">
        <f t="shared" si="4"/>
        <v>0</v>
      </c>
      <c r="O32" s="82"/>
      <c r="P32" s="83"/>
      <c r="Q32" s="107">
        <f t="shared" si="5"/>
        <v>0</v>
      </c>
      <c r="R32" s="107">
        <f t="shared" si="9"/>
        <v>0</v>
      </c>
      <c r="S32" s="108" t="str">
        <f t="shared" si="3"/>
        <v>0%</v>
      </c>
      <c r="T32" s="108" t="str">
        <f t="shared" si="6"/>
        <v>0%</v>
      </c>
      <c r="U32" s="81">
        <f t="shared" si="7"/>
        <v>0</v>
      </c>
      <c r="V32" s="82"/>
      <c r="W32" s="83"/>
      <c r="X32" s="107">
        <f t="shared" si="10"/>
        <v>0</v>
      </c>
      <c r="Y32" s="103">
        <f>Projected!$S$43*'Breakeven Tracker'!X32</f>
        <v>0</v>
      </c>
      <c r="Z32" s="82"/>
      <c r="AA32" s="83"/>
      <c r="AB32" s="107">
        <f t="shared" si="11"/>
        <v>0</v>
      </c>
      <c r="AC32" s="103">
        <f>Projected!$S$43*'Breakeven Tracker'!AB32</f>
        <v>0</v>
      </c>
      <c r="AD32" s="156">
        <f t="shared" si="8"/>
        <v>0</v>
      </c>
    </row>
    <row r="33" spans="2:30">
      <c r="B33" s="160"/>
      <c r="C33" s="161"/>
      <c r="D33" s="117"/>
      <c r="E33" s="99">
        <f t="shared" si="0"/>
        <v>0</v>
      </c>
      <c r="F33" s="258">
        <f t="shared" si="1"/>
        <v>0</v>
      </c>
      <c r="G33" s="259"/>
      <c r="H33" s="82"/>
      <c r="I33" s="83"/>
      <c r="J33" s="165"/>
      <c r="K33" s="120"/>
      <c r="L33" s="117"/>
      <c r="M33" s="99">
        <f t="shared" si="2"/>
        <v>0</v>
      </c>
      <c r="N33" s="103">
        <f t="shared" si="4"/>
        <v>0</v>
      </c>
      <c r="O33" s="82"/>
      <c r="P33" s="83"/>
      <c r="Q33" s="107">
        <f t="shared" si="5"/>
        <v>0</v>
      </c>
      <c r="R33" s="107">
        <f t="shared" si="9"/>
        <v>0</v>
      </c>
      <c r="S33" s="108" t="str">
        <f t="shared" si="3"/>
        <v>0%</v>
      </c>
      <c r="T33" s="108" t="str">
        <f t="shared" si="6"/>
        <v>0%</v>
      </c>
      <c r="U33" s="81">
        <f t="shared" si="7"/>
        <v>0</v>
      </c>
      <c r="V33" s="82"/>
      <c r="W33" s="83"/>
      <c r="X33" s="107">
        <f t="shared" si="10"/>
        <v>0</v>
      </c>
      <c r="Y33" s="103">
        <f>Projected!$S$43*'Breakeven Tracker'!X33</f>
        <v>0</v>
      </c>
      <c r="Z33" s="82"/>
      <c r="AA33" s="83"/>
      <c r="AB33" s="107">
        <f t="shared" si="11"/>
        <v>0</v>
      </c>
      <c r="AC33" s="103">
        <f>Projected!$S$43*'Breakeven Tracker'!AB33</f>
        <v>0</v>
      </c>
      <c r="AD33" s="156">
        <f t="shared" si="8"/>
        <v>0</v>
      </c>
    </row>
    <row r="34" spans="2:30">
      <c r="B34" s="160"/>
      <c r="C34" s="161"/>
      <c r="D34" s="117"/>
      <c r="E34" s="99">
        <f t="shared" si="0"/>
        <v>0</v>
      </c>
      <c r="F34" s="258">
        <f t="shared" si="1"/>
        <v>0</v>
      </c>
      <c r="G34" s="259"/>
      <c r="H34" s="82"/>
      <c r="I34" s="83"/>
      <c r="J34" s="165"/>
      <c r="K34" s="120"/>
      <c r="L34" s="117"/>
      <c r="M34" s="99">
        <f t="shared" si="2"/>
        <v>0</v>
      </c>
      <c r="N34" s="103">
        <f t="shared" si="4"/>
        <v>0</v>
      </c>
      <c r="O34" s="82"/>
      <c r="P34" s="83"/>
      <c r="Q34" s="107">
        <f t="shared" si="5"/>
        <v>0</v>
      </c>
      <c r="R34" s="107">
        <f t="shared" si="9"/>
        <v>0</v>
      </c>
      <c r="S34" s="108" t="str">
        <f t="shared" si="3"/>
        <v>0%</v>
      </c>
      <c r="T34" s="108" t="str">
        <f t="shared" si="6"/>
        <v>0%</v>
      </c>
      <c r="U34" s="81">
        <f t="shared" si="7"/>
        <v>0</v>
      </c>
      <c r="V34" s="82"/>
      <c r="W34" s="83"/>
      <c r="X34" s="107">
        <f t="shared" si="10"/>
        <v>0</v>
      </c>
      <c r="Y34" s="103">
        <f>Projected!$S$43*'Breakeven Tracker'!X34</f>
        <v>0</v>
      </c>
      <c r="Z34" s="82"/>
      <c r="AA34" s="83"/>
      <c r="AB34" s="107">
        <f t="shared" si="11"/>
        <v>0</v>
      </c>
      <c r="AC34" s="103">
        <f>Projected!$S$43*'Breakeven Tracker'!AB34</f>
        <v>0</v>
      </c>
      <c r="AD34" s="156">
        <f t="shared" si="8"/>
        <v>0</v>
      </c>
    </row>
    <row r="35" spans="2:30">
      <c r="B35" s="160"/>
      <c r="C35" s="161"/>
      <c r="D35" s="117"/>
      <c r="E35" s="99">
        <f t="shared" si="0"/>
        <v>0</v>
      </c>
      <c r="F35" s="258">
        <f t="shared" si="1"/>
        <v>0</v>
      </c>
      <c r="G35" s="259"/>
      <c r="H35" s="82"/>
      <c r="I35" s="83"/>
      <c r="J35" s="165"/>
      <c r="K35" s="120"/>
      <c r="L35" s="117"/>
      <c r="M35" s="99">
        <f t="shared" si="2"/>
        <v>0</v>
      </c>
      <c r="N35" s="103">
        <f t="shared" si="4"/>
        <v>0</v>
      </c>
      <c r="O35" s="82"/>
      <c r="P35" s="83"/>
      <c r="Q35" s="107">
        <f t="shared" si="5"/>
        <v>0</v>
      </c>
      <c r="R35" s="107">
        <f t="shared" si="9"/>
        <v>0</v>
      </c>
      <c r="S35" s="108" t="str">
        <f t="shared" si="3"/>
        <v>0%</v>
      </c>
      <c r="T35" s="108" t="str">
        <f t="shared" si="6"/>
        <v>0%</v>
      </c>
      <c r="U35" s="81">
        <f t="shared" si="7"/>
        <v>0</v>
      </c>
      <c r="V35" s="82"/>
      <c r="W35" s="83"/>
      <c r="X35" s="107">
        <f t="shared" si="10"/>
        <v>0</v>
      </c>
      <c r="Y35" s="103">
        <f>Projected!$S$43*'Breakeven Tracker'!X35</f>
        <v>0</v>
      </c>
      <c r="Z35" s="82"/>
      <c r="AA35" s="83"/>
      <c r="AB35" s="107">
        <f t="shared" si="11"/>
        <v>0</v>
      </c>
      <c r="AC35" s="103">
        <f>Projected!$S$43*'Breakeven Tracker'!AB35</f>
        <v>0</v>
      </c>
      <c r="AD35" s="156">
        <f t="shared" si="8"/>
        <v>0</v>
      </c>
    </row>
    <row r="36" spans="2:30">
      <c r="B36" s="160"/>
      <c r="C36" s="161"/>
      <c r="D36" s="117"/>
      <c r="E36" s="99">
        <f t="shared" si="0"/>
        <v>0</v>
      </c>
      <c r="F36" s="258">
        <f t="shared" si="1"/>
        <v>0</v>
      </c>
      <c r="G36" s="259"/>
      <c r="H36" s="82"/>
      <c r="I36" s="83"/>
      <c r="J36" s="165"/>
      <c r="K36" s="120"/>
      <c r="L36" s="117"/>
      <c r="M36" s="99">
        <f t="shared" si="2"/>
        <v>0</v>
      </c>
      <c r="N36" s="103">
        <f t="shared" si="4"/>
        <v>0</v>
      </c>
      <c r="O36" s="82"/>
      <c r="P36" s="83"/>
      <c r="Q36" s="107">
        <f t="shared" si="5"/>
        <v>0</v>
      </c>
      <c r="R36" s="107">
        <f t="shared" si="9"/>
        <v>0</v>
      </c>
      <c r="S36" s="108" t="str">
        <f t="shared" si="3"/>
        <v>0%</v>
      </c>
      <c r="T36" s="108" t="str">
        <f t="shared" si="6"/>
        <v>0%</v>
      </c>
      <c r="U36" s="81">
        <f t="shared" si="7"/>
        <v>0</v>
      </c>
      <c r="V36" s="82"/>
      <c r="W36" s="83"/>
      <c r="X36" s="107">
        <f t="shared" si="10"/>
        <v>0</v>
      </c>
      <c r="Y36" s="103">
        <f>Projected!$S$43*'Breakeven Tracker'!X36</f>
        <v>0</v>
      </c>
      <c r="Z36" s="82"/>
      <c r="AA36" s="83"/>
      <c r="AB36" s="107">
        <f t="shared" si="11"/>
        <v>0</v>
      </c>
      <c r="AC36" s="103">
        <f>Projected!$S$43*'Breakeven Tracker'!AB36</f>
        <v>0</v>
      </c>
      <c r="AD36" s="156">
        <f t="shared" si="8"/>
        <v>0</v>
      </c>
    </row>
    <row r="37" spans="2:30">
      <c r="B37" s="160"/>
      <c r="C37" s="161"/>
      <c r="D37" s="117"/>
      <c r="E37" s="99">
        <f t="shared" si="0"/>
        <v>0</v>
      </c>
      <c r="F37" s="258">
        <f t="shared" si="1"/>
        <v>0</v>
      </c>
      <c r="G37" s="259"/>
      <c r="H37" s="82"/>
      <c r="I37" s="83"/>
      <c r="J37" s="165"/>
      <c r="K37" s="120"/>
      <c r="L37" s="117"/>
      <c r="M37" s="99">
        <f t="shared" si="2"/>
        <v>0</v>
      </c>
      <c r="N37" s="103">
        <f t="shared" si="4"/>
        <v>0</v>
      </c>
      <c r="O37" s="82"/>
      <c r="P37" s="83"/>
      <c r="Q37" s="107">
        <f t="shared" si="5"/>
        <v>0</v>
      </c>
      <c r="R37" s="107">
        <f t="shared" si="9"/>
        <v>0</v>
      </c>
      <c r="S37" s="108" t="str">
        <f t="shared" si="3"/>
        <v>0%</v>
      </c>
      <c r="T37" s="108" t="str">
        <f t="shared" si="6"/>
        <v>0%</v>
      </c>
      <c r="U37" s="81">
        <f t="shared" si="7"/>
        <v>0</v>
      </c>
      <c r="V37" s="82"/>
      <c r="W37" s="83"/>
      <c r="X37" s="107">
        <f t="shared" si="10"/>
        <v>0</v>
      </c>
      <c r="Y37" s="103">
        <f>Projected!$S$43*'Breakeven Tracker'!X37</f>
        <v>0</v>
      </c>
      <c r="Z37" s="82"/>
      <c r="AA37" s="83"/>
      <c r="AB37" s="107">
        <f t="shared" si="11"/>
        <v>0</v>
      </c>
      <c r="AC37" s="103">
        <f>Projected!$S$43*'Breakeven Tracker'!AB37</f>
        <v>0</v>
      </c>
      <c r="AD37" s="156">
        <f t="shared" si="8"/>
        <v>0</v>
      </c>
    </row>
    <row r="38" spans="2:30">
      <c r="B38" s="160"/>
      <c r="C38" s="161"/>
      <c r="D38" s="117"/>
      <c r="E38" s="99">
        <f t="shared" si="0"/>
        <v>0</v>
      </c>
      <c r="F38" s="258">
        <f t="shared" si="1"/>
        <v>0</v>
      </c>
      <c r="G38" s="259"/>
      <c r="H38" s="82"/>
      <c r="I38" s="83"/>
      <c r="J38" s="165"/>
      <c r="K38" s="120"/>
      <c r="L38" s="117"/>
      <c r="M38" s="99">
        <f t="shared" si="2"/>
        <v>0</v>
      </c>
      <c r="N38" s="103">
        <f t="shared" si="4"/>
        <v>0</v>
      </c>
      <c r="O38" s="82"/>
      <c r="P38" s="83"/>
      <c r="Q38" s="107">
        <f t="shared" si="5"/>
        <v>0</v>
      </c>
      <c r="R38" s="107">
        <f t="shared" si="9"/>
        <v>0</v>
      </c>
      <c r="S38" s="108" t="str">
        <f t="shared" si="3"/>
        <v>0%</v>
      </c>
      <c r="T38" s="108" t="str">
        <f t="shared" si="6"/>
        <v>0%</v>
      </c>
      <c r="U38" s="81">
        <f t="shared" si="7"/>
        <v>0</v>
      </c>
      <c r="V38" s="82"/>
      <c r="W38" s="83"/>
      <c r="X38" s="107">
        <f t="shared" si="10"/>
        <v>0</v>
      </c>
      <c r="Y38" s="103">
        <f>Projected!$S$43*'Breakeven Tracker'!X38</f>
        <v>0</v>
      </c>
      <c r="Z38" s="82"/>
      <c r="AA38" s="83"/>
      <c r="AB38" s="107">
        <f t="shared" si="11"/>
        <v>0</v>
      </c>
      <c r="AC38" s="103">
        <f>Projected!$S$43*'Breakeven Tracker'!AB38</f>
        <v>0</v>
      </c>
      <c r="AD38" s="156">
        <f t="shared" si="8"/>
        <v>0</v>
      </c>
    </row>
    <row r="39" spans="2:30" ht="15.6" thickBot="1">
      <c r="B39" s="162"/>
      <c r="C39" s="163"/>
      <c r="D39" s="118"/>
      <c r="E39" s="100">
        <f t="shared" si="0"/>
        <v>0</v>
      </c>
      <c r="F39" s="251">
        <f t="shared" si="1"/>
        <v>0</v>
      </c>
      <c r="G39" s="252"/>
      <c r="H39" s="82"/>
      <c r="I39" s="83"/>
      <c r="J39" s="166"/>
      <c r="K39" s="121"/>
      <c r="L39" s="118"/>
      <c r="M39" s="100">
        <f t="shared" si="2"/>
        <v>0</v>
      </c>
      <c r="N39" s="104">
        <f>K39+M39</f>
        <v>0</v>
      </c>
      <c r="O39" s="82"/>
      <c r="P39" s="83"/>
      <c r="Q39" s="109">
        <f t="shared" si="5"/>
        <v>0</v>
      </c>
      <c r="R39" s="100">
        <f>Q39+R38</f>
        <v>0</v>
      </c>
      <c r="S39" s="110" t="str">
        <f t="shared" si="3"/>
        <v>0%</v>
      </c>
      <c r="T39" s="110" t="str">
        <f t="shared" si="6"/>
        <v>0%</v>
      </c>
      <c r="U39" s="111">
        <f t="shared" si="7"/>
        <v>0</v>
      </c>
      <c r="V39" s="82"/>
      <c r="W39" s="83"/>
      <c r="X39" s="109">
        <f t="shared" si="10"/>
        <v>0</v>
      </c>
      <c r="Y39" s="104">
        <f>Projected!$S$43*'Breakeven Tracker'!X39</f>
        <v>0</v>
      </c>
      <c r="Z39" s="82"/>
      <c r="AA39" s="83"/>
      <c r="AB39" s="109">
        <f t="shared" si="11"/>
        <v>0</v>
      </c>
      <c r="AC39" s="104">
        <f>Projected!$S$43*'Breakeven Tracker'!AB39</f>
        <v>0</v>
      </c>
      <c r="AD39" s="156">
        <f t="shared" si="8"/>
        <v>0</v>
      </c>
    </row>
    <row r="41" spans="2:30">
      <c r="AB41" s="210" t="s">
        <v>102</v>
      </c>
      <c r="AC41" s="210"/>
    </row>
    <row r="42" spans="2:30" ht="16.95" customHeight="1">
      <c r="AB42" s="211">
        <v>43301</v>
      </c>
      <c r="AC42" s="211"/>
    </row>
    <row r="43" spans="2:30" ht="16.95" customHeight="1"/>
    <row r="44" spans="2:30" ht="16.95" customHeight="1"/>
    <row r="45" spans="2:30" ht="16.95" customHeight="1"/>
    <row r="46" spans="2:30" ht="16.95" customHeight="1"/>
    <row r="47" spans="2:30" ht="16.95" customHeight="1"/>
    <row r="48" spans="2:30" ht="16.95" customHeight="1">
      <c r="C48" s="167"/>
    </row>
    <row r="49" ht="16.95" customHeight="1"/>
    <row r="50" ht="16.95" customHeight="1"/>
    <row r="51" ht="16.95" customHeight="1"/>
    <row r="52" ht="16.95" customHeight="1"/>
    <row r="53" ht="18" customHeight="1"/>
  </sheetData>
  <mergeCells count="65">
    <mergeCell ref="AB42:AC42"/>
    <mergeCell ref="AB41:AC41"/>
    <mergeCell ref="B16:G18"/>
    <mergeCell ref="H15:I16"/>
    <mergeCell ref="C7:D7"/>
    <mergeCell ref="C8:D8"/>
    <mergeCell ref="C9:D9"/>
    <mergeCell ref="Q4:U15"/>
    <mergeCell ref="Z15:AA16"/>
    <mergeCell ref="X16:Y18"/>
    <mergeCell ref="V14:V15"/>
    <mergeCell ref="V16:V17"/>
    <mergeCell ref="W16:W17"/>
    <mergeCell ref="W14:W15"/>
    <mergeCell ref="F20:G20"/>
    <mergeCell ref="F33:G33"/>
    <mergeCell ref="B2:U2"/>
    <mergeCell ref="B3:U3"/>
    <mergeCell ref="X2:AC2"/>
    <mergeCell ref="AB16:AC18"/>
    <mergeCell ref="Q16:U18"/>
    <mergeCell ref="N14:N15"/>
    <mergeCell ref="L6:M6"/>
    <mergeCell ref="C6:E6"/>
    <mergeCell ref="E14:E15"/>
    <mergeCell ref="G14:G15"/>
    <mergeCell ref="K14:K15"/>
    <mergeCell ref="L14:L15"/>
    <mergeCell ref="M14:M15"/>
    <mergeCell ref="AB14:AB15"/>
    <mergeCell ref="AC14:AC15"/>
    <mergeCell ref="O15:P16"/>
    <mergeCell ref="A14:A15"/>
    <mergeCell ref="A16:A17"/>
    <mergeCell ref="B14:B15"/>
    <mergeCell ref="C14:C15"/>
    <mergeCell ref="D14:D15"/>
    <mergeCell ref="C11:E11"/>
    <mergeCell ref="C13:D13"/>
    <mergeCell ref="F25:G25"/>
    <mergeCell ref="F26:G26"/>
    <mergeCell ref="F27:G27"/>
    <mergeCell ref="F28:G28"/>
    <mergeCell ref="F29:G29"/>
    <mergeCell ref="F21:G21"/>
    <mergeCell ref="F19:G19"/>
    <mergeCell ref="F22:G22"/>
    <mergeCell ref="F23:G23"/>
    <mergeCell ref="F24:G24"/>
    <mergeCell ref="F39:G39"/>
    <mergeCell ref="X3:AC3"/>
    <mergeCell ref="J14:J15"/>
    <mergeCell ref="J16:N18"/>
    <mergeCell ref="X12:AC13"/>
    <mergeCell ref="X10:AC11"/>
    <mergeCell ref="X8:AC9"/>
    <mergeCell ref="X6:AC7"/>
    <mergeCell ref="F34:G34"/>
    <mergeCell ref="F35:G35"/>
    <mergeCell ref="F36:G36"/>
    <mergeCell ref="F37:G37"/>
    <mergeCell ref="F38:G38"/>
    <mergeCell ref="F30:G30"/>
    <mergeCell ref="F31:G31"/>
    <mergeCell ref="F32:G32"/>
  </mergeCells>
  <conditionalFormatting sqref="J20:L39">
    <cfRule type="notContainsBlanks" dxfId="8" priority="1">
      <formula>LEN(TRIM(J20))&gt;0</formula>
    </cfRule>
    <cfRule type="containsBlanks" dxfId="7" priority="2">
      <formula>LEN(TRIM(J20))=0</formula>
    </cfRule>
  </conditionalFormatting>
  <conditionalFormatting sqref="M7 B20:D39">
    <cfRule type="notContainsBlanks" dxfId="6" priority="7">
      <formula>LEN(TRIM(B7))&gt;0</formula>
    </cfRule>
    <cfRule type="containsBlanks" dxfId="5" priority="8">
      <formula>LEN(TRIM(B7))=0</formula>
    </cfRule>
  </conditionalFormatting>
  <conditionalFormatting sqref="AD20:AD39">
    <cfRule type="dataBar" priority="3">
      <dataBar showValue="0">
        <cfvo type="num" val="0"/>
        <cfvo type="max"/>
        <color rgb="FF638EC6"/>
      </dataBar>
      <extLst>
        <ext xmlns:x14="http://schemas.microsoft.com/office/spreadsheetml/2009/9/main" uri="{B025F937-C7B1-47D3-B67F-A62EFF666E3E}">
          <x14:id>{A2F1B35B-C328-C843-8EAE-CB54FB365045}</x14:id>
        </ext>
      </extLst>
    </cfRule>
    <cfRule type="cellIs" dxfId="4" priority="4" operator="equal">
      <formula>0</formula>
    </cfRule>
  </conditionalFormatting>
  <pageMargins left="0.7" right="0.7" top="0.75" bottom="0.75" header="0.3" footer="0.3"/>
  <ignoredErrors>
    <ignoredError sqref="Q21:Q38" formula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F1B35B-C328-C843-8EAE-CB54FB365045}">
            <x14:dataBar minLength="0" maxLength="100" gradient="0" direction="leftToRight">
              <x14:cfvo type="num">
                <xm:f>0</xm:f>
              </x14:cfvo>
              <x14:cfvo type="max"/>
              <x14:negativeFillColor rgb="FFFF0000"/>
              <x14:axisColor theme="0"/>
            </x14:dataBar>
          </x14:cfRule>
          <xm:sqref>AD20:AD39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B1:S49"/>
  <sheetViews>
    <sheetView showGridLines="0" showRowColHeaders="0" zoomScale="84" zoomScaleNormal="84" workbookViewId="0">
      <selection activeCell="S19" sqref="S19"/>
    </sheetView>
  </sheetViews>
  <sheetFormatPr defaultColWidth="8.77734375" defaultRowHeight="13.8"/>
  <cols>
    <col min="1" max="1" width="6.109375" style="38" customWidth="1"/>
    <col min="2" max="2" width="38.109375" style="38" customWidth="1"/>
    <col min="3" max="3" width="15" style="38" customWidth="1"/>
    <col min="4" max="4" width="1.109375" style="38" customWidth="1"/>
    <col min="5" max="5" width="1.33203125" style="38" customWidth="1"/>
    <col min="6" max="6" width="27.77734375" style="38" customWidth="1"/>
    <col min="7" max="7" width="20.44140625" style="38" customWidth="1"/>
    <col min="8" max="9" width="1.109375" style="38" customWidth="1"/>
    <col min="10" max="10" width="17.77734375" style="38" bestFit="1" customWidth="1"/>
    <col min="11" max="11" width="13.44140625" style="38" bestFit="1" customWidth="1"/>
    <col min="12" max="12" width="16.44140625" style="38" bestFit="1" customWidth="1"/>
    <col min="13" max="13" width="15.44140625" style="38" customWidth="1"/>
    <col min="14" max="14" width="12.109375" style="38" bestFit="1" customWidth="1"/>
    <col min="15" max="15" width="16.109375" style="38" customWidth="1"/>
    <col min="16" max="16" width="8.77734375" style="38"/>
    <col min="17" max="17" width="10.44140625" style="38" bestFit="1" customWidth="1"/>
    <col min="18" max="16384" width="8.77734375" style="38"/>
  </cols>
  <sheetData>
    <row r="1" spans="2:19" ht="25.05" customHeight="1"/>
    <row r="2" spans="2:19" s="6" customFormat="1" ht="31.95" customHeight="1">
      <c r="B2" s="235" t="s">
        <v>75</v>
      </c>
      <c r="C2" s="235"/>
      <c r="F2" s="235" t="s">
        <v>76</v>
      </c>
      <c r="G2" s="235"/>
      <c r="H2" s="91"/>
      <c r="I2" s="91"/>
      <c r="J2" s="235" t="s">
        <v>77</v>
      </c>
      <c r="K2" s="235"/>
      <c r="L2" s="235"/>
      <c r="M2" s="235"/>
      <c r="N2" s="235"/>
      <c r="O2" s="235"/>
      <c r="P2" s="91"/>
      <c r="Q2" s="91"/>
      <c r="R2" s="91"/>
      <c r="S2" s="91"/>
    </row>
    <row r="3" spans="2:19" ht="30.6" thickBot="1">
      <c r="B3" s="39" t="s">
        <v>38</v>
      </c>
      <c r="C3" s="39"/>
      <c r="D3" s="1"/>
      <c r="E3" s="2"/>
      <c r="F3" s="253" t="s">
        <v>47</v>
      </c>
      <c r="G3" s="253"/>
      <c r="H3" s="3"/>
      <c r="I3" s="2"/>
      <c r="J3" s="235" t="s">
        <v>125</v>
      </c>
      <c r="K3" s="235"/>
      <c r="L3" s="235"/>
      <c r="M3" s="235"/>
      <c r="N3" s="235"/>
      <c r="O3" s="235"/>
    </row>
    <row r="4" spans="2:19" ht="62.4" thickBot="1">
      <c r="B4" s="275" t="s">
        <v>3</v>
      </c>
      <c r="C4" s="275"/>
      <c r="D4" s="4"/>
      <c r="E4" s="5"/>
      <c r="F4" s="275" t="s">
        <v>25</v>
      </c>
      <c r="G4" s="275"/>
      <c r="H4" s="6"/>
      <c r="I4" s="5"/>
      <c r="J4" s="190" t="s">
        <v>31</v>
      </c>
      <c r="K4" s="84" t="s">
        <v>32</v>
      </c>
      <c r="L4" s="92" t="s">
        <v>50</v>
      </c>
      <c r="M4" s="88" t="s">
        <v>33</v>
      </c>
      <c r="N4" s="88" t="s">
        <v>34</v>
      </c>
      <c r="O4" s="88" t="s">
        <v>41</v>
      </c>
    </row>
    <row r="5" spans="2:19" ht="16.2" thickBot="1">
      <c r="B5" s="145" t="s">
        <v>39</v>
      </c>
      <c r="C5" s="146">
        <v>0</v>
      </c>
      <c r="D5" s="4"/>
      <c r="E5" s="5"/>
      <c r="F5" s="40" t="s">
        <v>71</v>
      </c>
      <c r="G5" s="41"/>
      <c r="H5" s="6"/>
      <c r="I5" s="5"/>
      <c r="J5" s="13" t="str">
        <f>IF(Projected!O9="","",Projected!O9)</f>
        <v>Funder 1</v>
      </c>
      <c r="K5" s="124">
        <f>IF(Projected!P9="",0,Projected!P9)</f>
        <v>0</v>
      </c>
      <c r="L5" s="124">
        <f>IF(Projected!Q9="",0,Projected!Q9)</f>
        <v>0</v>
      </c>
      <c r="M5" s="42">
        <f>IF(Projected!R9="","",Projected!R9)</f>
        <v>0</v>
      </c>
      <c r="N5" s="122" t="str">
        <f>IF(Projected!S9="","0%",Projected!S9)</f>
        <v>0%</v>
      </c>
      <c r="O5" s="43">
        <f t="shared" ref="O5:O13" si="0">IF(OR(M5="",M5=0 ),0,K5+(N5*Profit))</f>
        <v>0</v>
      </c>
    </row>
    <row r="6" spans="2:19" ht="16.2" thickBot="1">
      <c r="B6" s="48" t="s">
        <v>26</v>
      </c>
      <c r="C6" s="144">
        <f>C5</f>
        <v>0</v>
      </c>
      <c r="D6" s="4"/>
      <c r="E6" s="5"/>
      <c r="F6" s="44"/>
      <c r="G6" s="44"/>
      <c r="H6" s="6"/>
      <c r="I6" s="5"/>
      <c r="J6" s="13" t="str">
        <f>IF(Projected!O10="","",Projected!O10)</f>
        <v>Funder 2</v>
      </c>
      <c r="K6" s="125">
        <f>IF(Projected!P10="",0,Projected!P10)</f>
        <v>0</v>
      </c>
      <c r="L6" s="125">
        <f>IF(Projected!Q10="",0,Projected!Q10)</f>
        <v>0</v>
      </c>
      <c r="M6" s="42">
        <f>IF(Projected!R10="","",Projected!R10)</f>
        <v>0</v>
      </c>
      <c r="N6" s="122" t="str">
        <f>IF(Projected!S10="","0%",Projected!S10)</f>
        <v>0%</v>
      </c>
      <c r="O6" s="45">
        <f t="shared" si="0"/>
        <v>0</v>
      </c>
    </row>
    <row r="7" spans="2:19" ht="15.6">
      <c r="B7" s="213" t="s">
        <v>4</v>
      </c>
      <c r="C7" s="222"/>
      <c r="D7" s="4"/>
      <c r="E7" s="5"/>
      <c r="F7" s="221" t="s">
        <v>43</v>
      </c>
      <c r="G7" s="221"/>
      <c r="H7" s="6"/>
      <c r="I7" s="5"/>
      <c r="J7" s="13" t="str">
        <f>IF(Projected!O11="","",Projected!O11)</f>
        <v>Funder 3</v>
      </c>
      <c r="K7" s="125">
        <f>IF(Projected!P11="",0,Projected!P11)</f>
        <v>0</v>
      </c>
      <c r="L7" s="125">
        <f>IF(Projected!Q11="",0,Projected!Q11)</f>
        <v>0</v>
      </c>
      <c r="M7" s="42">
        <f>IF(Projected!R11="","",Projected!R11)</f>
        <v>0</v>
      </c>
      <c r="N7" s="122" t="str">
        <f>IF(Projected!S11="","0%",Projected!S11)</f>
        <v>0%</v>
      </c>
      <c r="O7" s="45">
        <f t="shared" si="0"/>
        <v>0</v>
      </c>
    </row>
    <row r="8" spans="2:19" ht="16.2" thickBot="1">
      <c r="B8" s="214"/>
      <c r="C8" s="223"/>
      <c r="D8" s="4"/>
      <c r="E8" s="5"/>
      <c r="F8" s="214"/>
      <c r="G8" s="214"/>
      <c r="H8" s="6"/>
      <c r="I8" s="5"/>
      <c r="J8" s="13" t="str">
        <f>IF(Projected!O12="","",Projected!O12)</f>
        <v>Funder 4</v>
      </c>
      <c r="K8" s="125">
        <f>IF(Projected!P12="",0,Projected!P12)</f>
        <v>0</v>
      </c>
      <c r="L8" s="125">
        <f>IF(Projected!Q12="",0,Projected!Q12)</f>
        <v>0</v>
      </c>
      <c r="M8" s="42">
        <f>IF(Projected!R12="","",Projected!R12)</f>
        <v>0</v>
      </c>
      <c r="N8" s="122" t="str">
        <f>IF(Projected!S12="","0%",Projected!S12)</f>
        <v>0%</v>
      </c>
      <c r="O8" s="45">
        <f t="shared" si="0"/>
        <v>0</v>
      </c>
    </row>
    <row r="9" spans="2:19" ht="15.6">
      <c r="B9" s="13" t="str">
        <f>Projected!B11</f>
        <v>Venue Hire</v>
      </c>
      <c r="C9" s="138">
        <v>0</v>
      </c>
      <c r="D9" s="4"/>
      <c r="E9" s="5"/>
      <c r="F9" s="6" t="str">
        <f>IF(Projected!O23&lt;&gt;"",Projected!O23,"")</f>
        <v>Grant 1</v>
      </c>
      <c r="G9" s="47">
        <f>IF(Projected!P23&lt;&gt;"",Projected!P23,0)</f>
        <v>0</v>
      </c>
      <c r="H9" s="6"/>
      <c r="I9" s="5"/>
      <c r="J9" s="13" t="str">
        <f>IF(Projected!O13="","",Projected!O13)</f>
        <v>Funder 5</v>
      </c>
      <c r="K9" s="125">
        <f>IF(Projected!P13="",0,Projected!P13)</f>
        <v>0</v>
      </c>
      <c r="L9" s="125">
        <f>IF(Projected!Q13="",0,Projected!Q13)</f>
        <v>0</v>
      </c>
      <c r="M9" s="42">
        <f>IF(Projected!R13="","",Projected!R13)</f>
        <v>0</v>
      </c>
      <c r="N9" s="122" t="str">
        <f>IF(Projected!S13="","0%",Projected!S13)</f>
        <v>0%</v>
      </c>
      <c r="O9" s="45">
        <f t="shared" si="0"/>
        <v>0</v>
      </c>
    </row>
    <row r="10" spans="2:19" ht="15.6">
      <c r="B10" s="13" t="str">
        <f>Projected!B12</f>
        <v>Fringe Registration</v>
      </c>
      <c r="C10" s="139">
        <v>0</v>
      </c>
      <c r="D10" s="4"/>
      <c r="E10" s="5"/>
      <c r="F10" s="6" t="str">
        <f>IF(Projected!O24&lt;&gt;"",Projected!O24,"")</f>
        <v>Grant 2</v>
      </c>
      <c r="G10" s="47">
        <f>IF(Projected!P24&lt;&gt;"",Projected!P24,0)</f>
        <v>0</v>
      </c>
      <c r="H10" s="6"/>
      <c r="I10" s="5"/>
      <c r="J10" s="13" t="str">
        <f>IF(Projected!O14="","",Projected!O14)</f>
        <v>Funder 6</v>
      </c>
      <c r="K10" s="125">
        <f>IF(Projected!P14="",0,Projected!P14)</f>
        <v>0</v>
      </c>
      <c r="L10" s="125">
        <f>IF(Projected!Q14="",0,Projected!Q14)</f>
        <v>0</v>
      </c>
      <c r="M10" s="42">
        <f>IF(Projected!R14="","",Projected!R14)</f>
        <v>0</v>
      </c>
      <c r="N10" s="122" t="str">
        <f>IF(Projected!S14="","0%",Projected!S14)</f>
        <v>0%</v>
      </c>
      <c r="O10" s="45">
        <f t="shared" si="0"/>
        <v>0</v>
      </c>
    </row>
    <row r="11" spans="2:19" ht="18" customHeight="1" thickBot="1">
      <c r="B11" s="28" t="s">
        <v>26</v>
      </c>
      <c r="C11" s="137">
        <f>SUM(C9:C10)</f>
        <v>0</v>
      </c>
      <c r="D11" s="4"/>
      <c r="E11" s="5"/>
      <c r="F11" s="6" t="str">
        <f>IF(Projected!O25&lt;&gt;"",Projected!O25,"")</f>
        <v>Grant 3</v>
      </c>
      <c r="G11" s="47">
        <f>IF(Projected!P25&lt;&gt;"",Projected!P25,0)</f>
        <v>0</v>
      </c>
      <c r="H11" s="6"/>
      <c r="I11" s="5"/>
      <c r="J11" s="13" t="str">
        <f>IF(Projected!O15="","",Projected!O15)</f>
        <v>Funder 7</v>
      </c>
      <c r="K11" s="125">
        <f>IF(Projected!P15="",0,Projected!P15)</f>
        <v>0</v>
      </c>
      <c r="L11" s="125">
        <f>IF(Projected!Q15="",0,Projected!Q15)</f>
        <v>0</v>
      </c>
      <c r="M11" s="42">
        <f>IF(Projected!R15="","",Projected!R15)</f>
        <v>0</v>
      </c>
      <c r="N11" s="122" t="str">
        <f>IF(Projected!S15="","0%",Projected!S15)</f>
        <v>0%</v>
      </c>
      <c r="O11" s="45">
        <f t="shared" si="0"/>
        <v>0</v>
      </c>
    </row>
    <row r="12" spans="2:19" ht="18" customHeight="1">
      <c r="B12" s="213" t="s">
        <v>7</v>
      </c>
      <c r="C12" s="222"/>
      <c r="D12" s="4"/>
      <c r="E12" s="5"/>
      <c r="F12" s="6" t="str">
        <f>IF(Projected!O26&lt;&gt;"",Projected!O26,"")</f>
        <v>Grant 4</v>
      </c>
      <c r="G12" s="47">
        <f>IF(Projected!P26&lt;&gt;"",Projected!P26,0)</f>
        <v>0</v>
      </c>
      <c r="H12" s="6"/>
      <c r="I12" s="5"/>
      <c r="J12" s="13" t="str">
        <f>IF(Projected!O16="","",Projected!O16)</f>
        <v>Funder 8</v>
      </c>
      <c r="K12" s="125">
        <f>IF(Projected!P16="",0,Projected!P16)</f>
        <v>0</v>
      </c>
      <c r="L12" s="125">
        <f>IF(Projected!Q16="",0,Projected!Q16)</f>
        <v>0</v>
      </c>
      <c r="M12" s="42">
        <f>IF(Projected!R16="","",Projected!R16)</f>
        <v>0</v>
      </c>
      <c r="N12" s="122" t="str">
        <f>IF(Projected!S16="","0%",Projected!S16)</f>
        <v>0%</v>
      </c>
      <c r="O12" s="45">
        <f t="shared" si="0"/>
        <v>0</v>
      </c>
    </row>
    <row r="13" spans="2:19" ht="16.2" thickBot="1">
      <c r="B13" s="214"/>
      <c r="C13" s="223"/>
      <c r="D13" s="4"/>
      <c r="E13" s="5"/>
      <c r="F13" s="6" t="str">
        <f>IF(Projected!O27&lt;&gt;"",Projected!O27,"")</f>
        <v>Grant 5</v>
      </c>
      <c r="G13" s="47">
        <f>IF(Projected!P27&lt;&gt;"",Projected!P27,0)</f>
        <v>0</v>
      </c>
      <c r="H13" s="6"/>
      <c r="I13" s="5"/>
      <c r="J13" s="48" t="str">
        <f>IF(Projected!O17="","",Projected!O17)</f>
        <v>Funder 9</v>
      </c>
      <c r="K13" s="49">
        <f>IF(Projected!P17="",0,Projected!P17)</f>
        <v>0</v>
      </c>
      <c r="L13" s="49">
        <f>IF(Projected!Q17="",0,Projected!Q17)</f>
        <v>0</v>
      </c>
      <c r="M13" s="50">
        <f>IF(Projected!R17="","",Projected!R17)</f>
        <v>0</v>
      </c>
      <c r="N13" s="123" t="str">
        <f>IF(Projected!S17="","0%",Projected!S17)</f>
        <v>0%</v>
      </c>
      <c r="O13" s="51">
        <f t="shared" si="0"/>
        <v>0</v>
      </c>
    </row>
    <row r="14" spans="2:19" ht="15">
      <c r="B14" s="13" t="str">
        <f>Projected!B16</f>
        <v xml:space="preserve">Scripts </v>
      </c>
      <c r="C14" s="138">
        <v>0</v>
      </c>
      <c r="D14" s="4"/>
      <c r="E14" s="5"/>
      <c r="F14" s="127" t="s">
        <v>116</v>
      </c>
      <c r="G14" s="128"/>
      <c r="H14" s="6"/>
      <c r="I14" s="272"/>
      <c r="J14" s="233"/>
      <c r="K14" s="233"/>
      <c r="L14" s="233"/>
      <c r="M14" s="233"/>
      <c r="N14" s="233"/>
      <c r="O14" s="233"/>
    </row>
    <row r="15" spans="2:19" ht="15">
      <c r="B15" s="13" t="str">
        <f>Projected!B17</f>
        <v>Construction</v>
      </c>
      <c r="C15" s="138">
        <v>0</v>
      </c>
      <c r="D15" s="4"/>
      <c r="E15" s="5"/>
      <c r="F15" s="52" t="s">
        <v>117</v>
      </c>
      <c r="G15" s="53"/>
      <c r="H15" s="6"/>
      <c r="I15" s="272"/>
      <c r="J15" s="233"/>
      <c r="K15" s="233"/>
      <c r="L15" s="233"/>
      <c r="M15" s="233"/>
      <c r="N15" s="233"/>
      <c r="O15" s="233"/>
    </row>
    <row r="16" spans="2:19" ht="15">
      <c r="B16" s="13" t="str">
        <f>Projected!B18</f>
        <v xml:space="preserve">Set Dressing </v>
      </c>
      <c r="C16" s="138">
        <v>0</v>
      </c>
      <c r="D16" s="4"/>
      <c r="E16" s="5"/>
      <c r="F16" s="52" t="s">
        <v>115</v>
      </c>
      <c r="G16" s="53"/>
      <c r="H16" s="6"/>
      <c r="I16" s="272"/>
      <c r="J16" s="233"/>
      <c r="K16" s="233"/>
      <c r="L16" s="233"/>
      <c r="M16" s="233"/>
      <c r="N16" s="233"/>
      <c r="O16" s="233"/>
    </row>
    <row r="17" spans="2:15" ht="15">
      <c r="B17" s="13" t="str">
        <f>Projected!B19</f>
        <v>Lighting</v>
      </c>
      <c r="C17" s="138">
        <v>0</v>
      </c>
      <c r="D17" s="4"/>
      <c r="E17" s="5"/>
      <c r="F17" s="52" t="s">
        <v>118</v>
      </c>
      <c r="G17" s="54"/>
      <c r="H17" s="6"/>
      <c r="I17" s="272"/>
      <c r="J17" s="233"/>
      <c r="K17" s="233"/>
      <c r="L17" s="233"/>
      <c r="M17" s="233"/>
      <c r="N17" s="233"/>
      <c r="O17" s="233"/>
    </row>
    <row r="18" spans="2:15" ht="15.6" thickBot="1">
      <c r="B18" s="13" t="str">
        <f>Projected!B20</f>
        <v>Sound</v>
      </c>
      <c r="C18" s="138">
        <v>0</v>
      </c>
      <c r="D18" s="4"/>
      <c r="E18" s="5"/>
      <c r="F18" s="28" t="s">
        <v>26</v>
      </c>
      <c r="G18" s="55">
        <f>SUM(G9:G17)</f>
        <v>0</v>
      </c>
      <c r="H18" s="6"/>
      <c r="I18" s="272"/>
      <c r="J18" s="233"/>
      <c r="K18" s="233"/>
      <c r="L18" s="233"/>
      <c r="M18" s="233"/>
      <c r="N18" s="233"/>
      <c r="O18" s="233"/>
    </row>
    <row r="19" spans="2:15" ht="15">
      <c r="B19" s="13" t="str">
        <f>Projected!B21</f>
        <v>Costume</v>
      </c>
      <c r="C19" s="138">
        <v>0</v>
      </c>
      <c r="D19" s="4"/>
      <c r="E19" s="5"/>
      <c r="H19" s="6"/>
      <c r="I19" s="272"/>
      <c r="J19" s="233"/>
      <c r="K19" s="233"/>
      <c r="L19" s="233"/>
      <c r="M19" s="233"/>
      <c r="N19" s="233"/>
      <c r="O19" s="233"/>
    </row>
    <row r="20" spans="2:15" ht="16.95" customHeight="1">
      <c r="B20" s="13" t="str">
        <f>Projected!B22</f>
        <v>Hand Props</v>
      </c>
      <c r="C20" s="138">
        <v>0</v>
      </c>
      <c r="D20" s="4"/>
      <c r="E20" s="5"/>
      <c r="H20" s="6"/>
      <c r="I20" s="272"/>
      <c r="J20" s="233"/>
      <c r="K20" s="233"/>
      <c r="L20" s="233"/>
      <c r="M20" s="233"/>
      <c r="N20" s="233"/>
      <c r="O20" s="233"/>
    </row>
    <row r="21" spans="2:15" ht="16.95" customHeight="1">
      <c r="B21" s="13" t="str">
        <f>Projected!B23</f>
        <v>Insurance</v>
      </c>
      <c r="C21" s="138">
        <v>0</v>
      </c>
      <c r="D21" s="4"/>
      <c r="E21" s="5"/>
      <c r="H21" s="6"/>
      <c r="I21" s="272"/>
      <c r="J21" s="233"/>
      <c r="K21" s="233"/>
      <c r="L21" s="233"/>
      <c r="M21" s="233"/>
      <c r="N21" s="233"/>
      <c r="O21" s="233"/>
    </row>
    <row r="22" spans="2:15" ht="18" customHeight="1" thickBot="1">
      <c r="B22" s="13" t="str">
        <f>Projected!B24</f>
        <v>Transport (trains to Edinburgh)</v>
      </c>
      <c r="C22" s="138">
        <v>0</v>
      </c>
      <c r="D22" s="4"/>
      <c r="E22" s="5"/>
      <c r="F22" s="68"/>
      <c r="G22" s="68"/>
      <c r="H22" s="6"/>
      <c r="I22" s="272"/>
      <c r="J22" s="233"/>
      <c r="K22" s="233"/>
      <c r="L22" s="233"/>
      <c r="M22" s="233"/>
      <c r="N22" s="233"/>
      <c r="O22" s="233"/>
    </row>
    <row r="23" spans="2:15" ht="16.95" customHeight="1">
      <c r="B23" s="18" t="str">
        <f>Projected!B25</f>
        <v>Accomodation</v>
      </c>
      <c r="C23" s="139">
        <v>0</v>
      </c>
      <c r="D23" s="4"/>
      <c r="E23" s="5"/>
      <c r="F23" s="257" t="str">
        <f>Projected!O32</f>
        <v>Show Name</v>
      </c>
      <c r="G23" s="257"/>
      <c r="H23" s="6"/>
      <c r="I23" s="272"/>
      <c r="J23" s="233"/>
      <c r="K23" s="233"/>
      <c r="L23" s="233"/>
      <c r="M23" s="233"/>
      <c r="N23" s="233"/>
      <c r="O23" s="233"/>
    </row>
    <row r="24" spans="2:15" ht="18" customHeight="1" thickBot="1">
      <c r="B24" s="48" t="s">
        <v>26</v>
      </c>
      <c r="C24" s="137">
        <f>SUM(C14:C23)</f>
        <v>0</v>
      </c>
      <c r="D24" s="4"/>
      <c r="E24" s="5"/>
      <c r="F24" s="257"/>
      <c r="G24" s="257"/>
      <c r="H24" s="6"/>
      <c r="I24" s="272"/>
      <c r="J24" s="233"/>
      <c r="K24" s="233"/>
      <c r="L24" s="233"/>
      <c r="M24" s="233"/>
      <c r="N24" s="233"/>
      <c r="O24" s="233"/>
    </row>
    <row r="25" spans="2:15" ht="16.95" customHeight="1">
      <c r="B25" s="213" t="s">
        <v>13</v>
      </c>
      <c r="C25" s="222"/>
      <c r="D25" s="4"/>
      <c r="E25" s="5"/>
      <c r="F25" s="273" t="str">
        <f>Projected!O34</f>
        <v>Production company</v>
      </c>
      <c r="G25" s="273"/>
      <c r="H25" s="6"/>
      <c r="I25" s="272"/>
      <c r="J25" s="233"/>
      <c r="K25" s="233"/>
      <c r="L25" s="233"/>
      <c r="M25" s="233"/>
      <c r="N25" s="233"/>
      <c r="O25" s="233"/>
    </row>
    <row r="26" spans="2:15" ht="18" customHeight="1" thickBot="1">
      <c r="B26" s="214"/>
      <c r="C26" s="223"/>
      <c r="D26" s="4"/>
      <c r="E26" s="5"/>
      <c r="F26" s="273"/>
      <c r="G26" s="273"/>
      <c r="H26" s="6"/>
      <c r="I26" s="272"/>
      <c r="J26" s="233"/>
      <c r="K26" s="233"/>
      <c r="L26" s="233"/>
      <c r="M26" s="233"/>
      <c r="N26" s="233"/>
      <c r="O26" s="233"/>
    </row>
    <row r="27" spans="2:15" ht="16.95" customHeight="1">
      <c r="B27" s="13" t="str">
        <f>Projected!B29</f>
        <v>Print</v>
      </c>
      <c r="C27" s="138"/>
      <c r="D27" s="4"/>
      <c r="E27" s="5"/>
      <c r="F27" s="255" t="str">
        <f>Projected!O35</f>
        <v>Venue</v>
      </c>
      <c r="G27" s="255"/>
      <c r="H27" s="6"/>
      <c r="I27" s="272"/>
      <c r="J27" s="233"/>
      <c r="K27" s="233"/>
      <c r="L27" s="233"/>
      <c r="M27" s="233"/>
      <c r="N27" s="233"/>
      <c r="O27" s="233"/>
    </row>
    <row r="28" spans="2:15" ht="18" customHeight="1">
      <c r="B28" s="13" t="str">
        <f>Projected!B30</f>
        <v>Online</v>
      </c>
      <c r="C28" s="138"/>
      <c r="D28" s="4"/>
      <c r="E28" s="5"/>
      <c r="F28" s="255"/>
      <c r="G28" s="255"/>
      <c r="H28" s="6"/>
      <c r="I28" s="272"/>
      <c r="J28" s="233"/>
      <c r="K28" s="233"/>
      <c r="L28" s="233"/>
      <c r="M28" s="233"/>
      <c r="N28" s="233"/>
      <c r="O28" s="233"/>
    </row>
    <row r="29" spans="2:15" ht="16.95" customHeight="1">
      <c r="B29" s="13" t="str">
        <f>Projected!B31</f>
        <v>Venue Brochure Entry</v>
      </c>
      <c r="C29" s="138"/>
      <c r="D29" s="4"/>
      <c r="E29" s="5"/>
      <c r="F29" s="270" t="str">
        <f>Projected!O37</f>
        <v>Shhow dates and week</v>
      </c>
      <c r="G29" s="270"/>
      <c r="H29" s="6"/>
      <c r="I29" s="272"/>
      <c r="J29" s="233"/>
      <c r="K29" s="233"/>
      <c r="L29" s="233"/>
      <c r="M29" s="233"/>
      <c r="N29" s="233"/>
      <c r="O29" s="233"/>
    </row>
    <row r="30" spans="2:15" ht="16.95" customHeight="1" thickBot="1">
      <c r="B30" s="13" t="str">
        <f>Projected!B32</f>
        <v>Programmes</v>
      </c>
      <c r="C30" s="138"/>
      <c r="D30" s="4"/>
      <c r="E30" s="5"/>
      <c r="F30" s="271"/>
      <c r="G30" s="271"/>
      <c r="H30" s="6"/>
      <c r="I30" s="272"/>
      <c r="J30" s="233"/>
      <c r="K30" s="233"/>
      <c r="L30" s="233"/>
      <c r="M30" s="233"/>
      <c r="N30" s="233"/>
      <c r="O30" s="233"/>
    </row>
    <row r="31" spans="2:15" ht="18" customHeight="1">
      <c r="B31" s="13" t="str">
        <f>Projected!B33</f>
        <v>Events</v>
      </c>
      <c r="C31" s="138"/>
      <c r="D31" s="4"/>
      <c r="E31" s="5"/>
      <c r="H31" s="6"/>
      <c r="I31" s="272"/>
      <c r="J31" s="233"/>
      <c r="K31" s="233"/>
      <c r="L31" s="233"/>
      <c r="M31" s="233"/>
      <c r="N31" s="233"/>
      <c r="O31" s="233"/>
    </row>
    <row r="32" spans="2:15" ht="18" customHeight="1">
      <c r="B32" s="18" t="str">
        <f>Projected!B34</f>
        <v>Trailer</v>
      </c>
      <c r="C32" s="138"/>
      <c r="D32" s="4"/>
      <c r="E32" s="5"/>
      <c r="H32" s="6"/>
      <c r="I32" s="272"/>
      <c r="J32" s="233"/>
      <c r="K32" s="233"/>
      <c r="L32" s="233"/>
      <c r="M32" s="233"/>
      <c r="N32" s="233"/>
      <c r="O32" s="233"/>
    </row>
    <row r="33" spans="2:15" ht="18" customHeight="1" thickBot="1">
      <c r="B33" s="48" t="s">
        <v>26</v>
      </c>
      <c r="C33" s="137">
        <f>SUM(C27:C32)</f>
        <v>0</v>
      </c>
      <c r="D33" s="4"/>
      <c r="E33" s="5"/>
      <c r="H33" s="6"/>
      <c r="I33" s="272"/>
      <c r="J33" s="233"/>
      <c r="K33" s="233"/>
      <c r="L33" s="233"/>
      <c r="M33" s="233"/>
      <c r="N33" s="233"/>
      <c r="O33" s="233"/>
    </row>
    <row r="34" spans="2:15" ht="15.6" thickBot="1">
      <c r="B34" s="56"/>
      <c r="C34" s="136"/>
      <c r="D34" s="4"/>
      <c r="E34" s="5"/>
      <c r="F34" s="23"/>
      <c r="G34" s="23"/>
      <c r="H34" s="4"/>
      <c r="I34" s="272"/>
      <c r="J34" s="233"/>
      <c r="K34" s="233"/>
      <c r="L34" s="233"/>
      <c r="M34" s="233"/>
      <c r="N34" s="233"/>
      <c r="O34" s="233"/>
    </row>
    <row r="35" spans="2:15" ht="21.6" thickBot="1">
      <c r="B35" s="57" t="s">
        <v>38</v>
      </c>
      <c r="C35" s="89">
        <f>SUM(C6,C11,C24,C33)</f>
        <v>0</v>
      </c>
      <c r="D35" s="61"/>
      <c r="E35" s="63"/>
      <c r="F35" s="57" t="s">
        <v>40</v>
      </c>
      <c r="G35" s="29">
        <f>SUM(G5,G18)</f>
        <v>0</v>
      </c>
      <c r="H35" s="62"/>
      <c r="I35" s="63"/>
      <c r="J35" s="30"/>
      <c r="K35" s="30"/>
      <c r="L35" s="30"/>
      <c r="M35" s="274" t="s">
        <v>45</v>
      </c>
      <c r="N35" s="274"/>
      <c r="O35" s="29">
        <f>SUM(O5:O13)</f>
        <v>0</v>
      </c>
    </row>
    <row r="36" spans="2:15" ht="15">
      <c r="B36" s="6"/>
      <c r="C36" s="13"/>
      <c r="D36" s="4"/>
      <c r="E36" s="5"/>
      <c r="F36" s="6"/>
      <c r="G36" s="6"/>
      <c r="H36" s="4"/>
      <c r="I36" s="6"/>
      <c r="J36" s="232"/>
      <c r="K36" s="232"/>
      <c r="L36" s="46"/>
      <c r="M36" s="6"/>
      <c r="N36" s="6"/>
      <c r="O36" s="6"/>
    </row>
    <row r="37" spans="2:15" ht="17.399999999999999">
      <c r="B37" s="65" t="s">
        <v>46</v>
      </c>
      <c r="C37" s="135">
        <f>ProjExp-ActExp</f>
        <v>0</v>
      </c>
      <c r="D37" s="6"/>
      <c r="E37" s="5"/>
      <c r="F37" s="65" t="s">
        <v>42</v>
      </c>
      <c r="G37" s="58">
        <f>ActInc-ActExp</f>
        <v>0</v>
      </c>
      <c r="H37" s="32"/>
      <c r="I37" s="6"/>
      <c r="J37" s="233"/>
      <c r="K37" s="233"/>
      <c r="L37" s="216" t="s">
        <v>123</v>
      </c>
      <c r="M37" s="216"/>
      <c r="N37" s="216"/>
      <c r="O37" s="58">
        <f>TotReturn-SUM(K5:K13)</f>
        <v>0</v>
      </c>
    </row>
    <row r="38" spans="2:15" s="155" customFormat="1" ht="21" customHeight="1">
      <c r="B38" s="153"/>
      <c r="C38" s="153"/>
      <c r="D38" s="82"/>
      <c r="E38" s="13"/>
      <c r="F38" s="65" t="s">
        <v>44</v>
      </c>
      <c r="G38" s="143" t="str">
        <f>IF(ActExp = 0,"0%",G37/ActExp)</f>
        <v>0%</v>
      </c>
      <c r="H38" s="82"/>
      <c r="I38" s="13"/>
      <c r="J38" s="233"/>
      <c r="K38" s="233"/>
      <c r="L38" s="216" t="s">
        <v>124</v>
      </c>
      <c r="M38" s="216"/>
      <c r="N38" s="216"/>
      <c r="O38" s="154">
        <f>Profit-O37</f>
        <v>0</v>
      </c>
    </row>
    <row r="39" spans="2:15" ht="15.6" thickBot="1">
      <c r="B39" s="23"/>
      <c r="C39" s="23"/>
      <c r="D39" s="4"/>
      <c r="E39" s="6"/>
      <c r="F39" s="23"/>
      <c r="G39" s="23"/>
      <c r="H39" s="4"/>
      <c r="I39" s="6"/>
      <c r="J39" s="234"/>
      <c r="K39" s="234"/>
      <c r="L39" s="23"/>
      <c r="M39" s="23"/>
      <c r="N39" s="23"/>
      <c r="O39" s="23"/>
    </row>
    <row r="40" spans="2:15" ht="15">
      <c r="B40" s="6"/>
      <c r="C40" s="6"/>
    </row>
    <row r="41" spans="2:15" ht="15">
      <c r="B41" s="6"/>
      <c r="C41" s="59"/>
      <c r="D41" s="6"/>
      <c r="E41" s="6"/>
      <c r="H41" s="6"/>
      <c r="I41" s="6"/>
      <c r="N41" s="210" t="s">
        <v>143</v>
      </c>
      <c r="O41" s="210"/>
    </row>
    <row r="42" spans="2:15" ht="15">
      <c r="B42" s="6"/>
      <c r="C42" s="59"/>
      <c r="D42" s="6"/>
      <c r="E42" s="6"/>
      <c r="H42" s="6"/>
      <c r="I42" s="6"/>
      <c r="N42" s="211" t="s">
        <v>139</v>
      </c>
      <c r="O42" s="211"/>
    </row>
    <row r="43" spans="2:15" ht="15.6">
      <c r="B43" s="6"/>
      <c r="C43" s="59"/>
      <c r="D43" s="6"/>
      <c r="E43" s="6"/>
      <c r="H43" s="45"/>
      <c r="I43" s="6"/>
    </row>
    <row r="44" spans="2:15" ht="15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8" spans="2:15" ht="19.5" customHeight="1"/>
    <row r="49" ht="19.5" customHeight="1"/>
  </sheetData>
  <sheetProtection insertRows="0" deleteRows="0"/>
  <protectedRanges>
    <protectedRange sqref="B5:C5 F5:G5 F9:G17 B14:C23 B27:C32 B9:C10" name="Range1"/>
    <protectedRange sqref="F27 F23" name="Editable"/>
  </protectedRanges>
  <mergeCells count="22">
    <mergeCell ref="N41:O41"/>
    <mergeCell ref="N42:O42"/>
    <mergeCell ref="B2:C2"/>
    <mergeCell ref="F2:G2"/>
    <mergeCell ref="J2:O2"/>
    <mergeCell ref="B7:C8"/>
    <mergeCell ref="B12:C13"/>
    <mergeCell ref="B25:C26"/>
    <mergeCell ref="M35:N35"/>
    <mergeCell ref="B4:C4"/>
    <mergeCell ref="J3:O3"/>
    <mergeCell ref="F3:G3"/>
    <mergeCell ref="F4:G4"/>
    <mergeCell ref="F7:G8"/>
    <mergeCell ref="L38:N38"/>
    <mergeCell ref="L37:N37"/>
    <mergeCell ref="J36:K39"/>
    <mergeCell ref="F29:G30"/>
    <mergeCell ref="F27:G28"/>
    <mergeCell ref="I14:O34"/>
    <mergeCell ref="F23:G24"/>
    <mergeCell ref="F25:G26"/>
  </mergeCells>
  <phoneticPr fontId="3" type="noConversion"/>
  <conditionalFormatting sqref="C5 C9:C10 C14:C23 C27:C32">
    <cfRule type="containsBlanks" dxfId="3" priority="8">
      <formula>LEN(TRIM(C5))=0</formula>
    </cfRule>
  </conditionalFormatting>
  <conditionalFormatting sqref="G5">
    <cfRule type="cellIs" dxfId="2" priority="4" operator="equal">
      <formula>0</formula>
    </cfRule>
    <cfRule type="containsBlanks" dxfId="1" priority="5">
      <formula>LEN(TRIM(G5))=0</formula>
    </cfRule>
  </conditionalFormatting>
  <conditionalFormatting sqref="G14:G17">
    <cfRule type="containsBlanks" dxfId="0" priority="3">
      <formula>LEN(TRIM(G14))=0</formula>
    </cfRule>
  </conditionalFormatting>
  <printOptions horizontalCentered="1" verticalCentered="1"/>
  <pageMargins left="0" right="0" top="0" bottom="0" header="0" footer="0"/>
  <pageSetup paperSize="9" scale="6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18</vt:i4>
      </vt:variant>
    </vt:vector>
  </HeadingPairs>
  <TitlesOfParts>
    <vt:vector size="23" baseType="lpstr">
      <vt:lpstr>Intro</vt:lpstr>
      <vt:lpstr>Projected</vt:lpstr>
      <vt:lpstr>Account Cash Flow</vt:lpstr>
      <vt:lpstr>Breakeven Tracker</vt:lpstr>
      <vt:lpstr>Actual</vt:lpstr>
      <vt:lpstr>ActExp</vt:lpstr>
      <vt:lpstr>ActInc</vt:lpstr>
      <vt:lpstr>AvgPrice</vt:lpstr>
      <vt:lpstr>Breakeven</vt:lpstr>
      <vt:lpstr>Capacity</vt:lpstr>
      <vt:lpstr>Comps</vt:lpstr>
      <vt:lpstr>Funding</vt:lpstr>
      <vt:lpstr>MaxOccup</vt:lpstr>
      <vt:lpstr>NetAvgprice</vt:lpstr>
      <vt:lpstr>NonReturn</vt:lpstr>
      <vt:lpstr>Performances</vt:lpstr>
      <vt:lpstr>Actual!Print_Area</vt:lpstr>
      <vt:lpstr>Intro!Print_Area</vt:lpstr>
      <vt:lpstr>Projected!Print_Area</vt:lpstr>
      <vt:lpstr>Profit</vt:lpstr>
      <vt:lpstr>ProjExp</vt:lpstr>
      <vt:lpstr>ProjInc</vt:lpstr>
      <vt:lpstr>TotReturn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Christopher Burr</dc:creator>
  <cp:lastModifiedBy>Esme Rhodes</cp:lastModifiedBy>
  <cp:lastPrinted>2016-11-29T18:28:17Z</cp:lastPrinted>
  <dcterms:created xsi:type="dcterms:W3CDTF">2016-06-11T20:01:28Z</dcterms:created>
  <dcterms:modified xsi:type="dcterms:W3CDTF">2023-11-10T18:30:42Z</dcterms:modified>
</cp:coreProperties>
</file>